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02-50 - ZŠ Orlí Liberec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'2002-50 - ZŠ Orlí Liberec...'!$C$77:$K$114</definedName>
    <definedName name="_xlnm.Print_Area" localSheetId="1">'2002-50 - ZŠ Orlí Liberec...'!$C$4:$J$37,'2002-50 - ZŠ Orlí Liberec...'!$C$43:$J$61,'2002-50 - ZŠ Orlí Liberec...'!$C$67:$K$114</definedName>
    <definedName name="_xlnm.Print_Titles" localSheetId="1">'2002-50 - ZŠ Orlí Liberec...'!$77:$77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T103"/>
  <c r="R104"/>
  <c r="R103"/>
  <c r="P104"/>
  <c r="P103"/>
  <c r="BK104"/>
  <c r="BK103"/>
  <c r="J103"/>
  <c r="J104"/>
  <c r="BE104"/>
  <c r="J60"/>
  <c r="BI102"/>
  <c r="BH102"/>
  <c r="BG102"/>
  <c r="BF102"/>
  <c r="T102"/>
  <c r="T101"/>
  <c r="R102"/>
  <c r="R101"/>
  <c r="P102"/>
  <c r="P101"/>
  <c r="BK102"/>
  <c r="BK101"/>
  <c r="J101"/>
  <c r="J102"/>
  <c r="BE102"/>
  <c r="J59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T92"/>
  <c r="R93"/>
  <c r="R92"/>
  <c r="P93"/>
  <c r="P92"/>
  <c r="BK93"/>
  <c r="BK92"/>
  <c r="J92"/>
  <c r="J93"/>
  <c r="BE93"/>
  <c r="J58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5"/>
  <c i="1" r="BD55"/>
  <c i="2" r="BH81"/>
  <c r="F34"/>
  <c i="1" r="BC55"/>
  <c i="2" r="BG81"/>
  <c r="F33"/>
  <c i="1" r="BB55"/>
  <c i="2" r="BF81"/>
  <c r="J32"/>
  <c i="1" r="AW55"/>
  <c i="2" r="F32"/>
  <c i="1" r="BA55"/>
  <c i="2" r="T81"/>
  <c r="T80"/>
  <c r="T79"/>
  <c r="T78"/>
  <c r="R81"/>
  <c r="R80"/>
  <c r="R79"/>
  <c r="R78"/>
  <c r="P81"/>
  <c r="P80"/>
  <c r="P79"/>
  <c r="P78"/>
  <c i="1" r="AU55"/>
  <c i="2" r="BK81"/>
  <c r="BK80"/>
  <c r="J80"/>
  <c r="BK79"/>
  <c r="J79"/>
  <c r="BK78"/>
  <c r="J78"/>
  <c r="J55"/>
  <c r="J28"/>
  <c i="1" r="AG55"/>
  <c i="2" r="J81"/>
  <c r="BE81"/>
  <c r="J31"/>
  <c i="1" r="AV55"/>
  <c i="2" r="F31"/>
  <c i="1" r="AZ55"/>
  <c i="2" r="J57"/>
  <c r="J56"/>
  <c r="F72"/>
  <c r="E70"/>
  <c r="F48"/>
  <c r="E46"/>
  <c r="J37"/>
  <c r="J22"/>
  <c r="E22"/>
  <c r="J75"/>
  <c r="J51"/>
  <c r="J21"/>
  <c r="J19"/>
  <c r="E19"/>
  <c r="J74"/>
  <c r="J50"/>
  <c r="J18"/>
  <c r="J16"/>
  <c r="E16"/>
  <c r="F75"/>
  <c r="F51"/>
  <c r="J15"/>
  <c r="J13"/>
  <c r="E13"/>
  <c r="F74"/>
  <c r="F50"/>
  <c r="J12"/>
  <c r="J10"/>
  <c r="J72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<sst xmlns="http://schemas.openxmlformats.org/spreadsheetml/2006/main">
  <si>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</si>
  <si>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</si>
  <si>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</si>
  <si>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</si>
  <si>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</si>
  <si>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{e4ee95b0-4ef4-4e02-9706-7be2c736c5a6}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</si>
  <si>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</si>
  <si>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</si>
  <si>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</si>
  <si>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</si>
  <si>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</si>
  <si>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</si>
  <si>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</si>
  <si>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</si>
  <si>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2002-50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</si>
  <si>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</si>
  <si>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</si>
  <si>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Orlí Liberec - relaxační prostory</t>
  </si>
  <si>
    <t>KSO:</t>
  </si>
  <si>
    <t>CC-CZ:</t>
  </si>
  <si>
    <t>Místo:</t>
  </si>
  <si>
    <t xml:space="preserve"> </t>
  </si>
  <si>
    <t>Datum:</t>
  </si>
  <si>
    <t>10. 1. 2020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</si>
  <si>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</si>
  <si>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</si>
  <si>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</si>
  <si>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</si>
  <si>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</si>
  <si>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</si>
  <si>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</si>
  <si>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</si>
  <si>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</si>
  <si>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</si>
  <si>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</si>
  <si>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</si>
  <si>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</si>
  <si>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</si>
  <si>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</si>
  <si>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</si>
  <si>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</si>
  <si>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</si>
  <si>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</si>
  <si>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</si>
  <si>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</si>
  <si>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</si>
  <si>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</si>
  <si>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</si>
  <si>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</si>
  <si>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</si>
  <si>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</si>
  <si>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</si>
  <si>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</si>
  <si>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</si>
  <si>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</si>
  <si>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</si>
  <si>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</si>
  <si>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</si>
  <si>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</si>
  <si>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</si>
  <si>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</si>
  <si>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</si>
  <si>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</si>
  <si>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</si>
  <si>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</si>
  <si>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</si>
  <si>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</si>
  <si>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</si>
  <si>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</si>
  <si>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</si>
  <si>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</si>
  <si>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</si>
  <si>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</si>
  <si>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</si>
  <si>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</si>
  <si>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</si>
  <si>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</si>
  <si>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</si>
  <si>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</si>
  <si>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</si>
  <si>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</si>
  <si>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</si>
  <si>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</si>
  <si>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</si>
  <si>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</si>
  <si>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</si>
  <si>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</si>
  <si>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</si>
  <si>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</si>
  <si>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</si>
  <si>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</si>
  <si>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</si>
  <si>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</si>
  <si>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</si>
  <si>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</si>
  <si>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</si>
  <si>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</si>
  <si>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</si>
  <si>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</si>
  <si>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</si>
  <si>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</si>
  <si>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</si>
  <si>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</si>
  <si>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Zdravotechnika - vnitřní kanalizace</t>
  </si>
  <si>
    <t>K</t>
  </si>
  <si>
    <t>721140802</t>
  </si>
  <si>
    <t>Demontáž potrubí litinové do DN 100</t>
  </si>
  <si>
    <t>m</t>
  </si>
  <si>
    <t>CS ÚRS 2019 01</t>
  </si>
  <si>
    <t>16</t>
  </si>
  <si>
    <t>-1230610779</t>
  </si>
  <si>
    <t>721140915</t>
  </si>
  <si>
    <t>Potrubí litinové propojení potrubí DN 100</t>
  </si>
  <si>
    <t>kus</t>
  </si>
  <si>
    <t>1177692580</t>
  </si>
  <si>
    <t>3</t>
  </si>
  <si>
    <t>721171803</t>
  </si>
  <si>
    <t>Demontáž potrubí z PVC do D 75</t>
  </si>
  <si>
    <t>-1831187283</t>
  </si>
  <si>
    <t>11</t>
  </si>
  <si>
    <t>721174024</t>
  </si>
  <si>
    <t>Potrubí kanalizační z PP odpadní DN 75</t>
  </si>
  <si>
    <t>722259165</t>
  </si>
  <si>
    <t>12</t>
  </si>
  <si>
    <t>721174043</t>
  </si>
  <si>
    <t>Potrubí kanalizační z PP připojovací DN 50</t>
  </si>
  <si>
    <t>-272134130</t>
  </si>
  <si>
    <t>13</t>
  </si>
  <si>
    <t>721174059</t>
  </si>
  <si>
    <t>Potrubí kanalizační z PP dešťové DN 110 + izolace tepelná 5 mm</t>
  </si>
  <si>
    <t>-1739000043</t>
  </si>
  <si>
    <t>14</t>
  </si>
  <si>
    <t>721194105</t>
  </si>
  <si>
    <t>Vyvedení a upevnění odpadních výpustek DN 50</t>
  </si>
  <si>
    <t>312350143</t>
  </si>
  <si>
    <t>17</t>
  </si>
  <si>
    <t>721210822</t>
  </si>
  <si>
    <t>Demontáž vpustí střešních DN 100</t>
  </si>
  <si>
    <t>367790937</t>
  </si>
  <si>
    <t>721233118</t>
  </si>
  <si>
    <t>Střešní vtok polypropylen PP pro ploché střechy svislý odtok DN 110 + izolační souprava</t>
  </si>
  <si>
    <t>-1448923940</t>
  </si>
  <si>
    <t>721233119</t>
  </si>
  <si>
    <t>Nástavec s pevnou izolační přírubou PVC</t>
  </si>
  <si>
    <t>-1318851988</t>
  </si>
  <si>
    <t>18</t>
  </si>
  <si>
    <t>998721101</t>
  </si>
  <si>
    <t>Přesun hmot tonážní pro vnitřní kanalizace v objektech v do 6 m</t>
  </si>
  <si>
    <t>t</t>
  </si>
  <si>
    <t>-189256288</t>
  </si>
  <si>
    <t>722</t>
  </si>
  <si>
    <t>Zdravotechnika - vnitřní vodovod</t>
  </si>
  <si>
    <t>19</t>
  </si>
  <si>
    <t>722130801</t>
  </si>
  <si>
    <t>Demontáž potrubí ocelové pozinkované závitové do DN 25</t>
  </si>
  <si>
    <t>-1590796629</t>
  </si>
  <si>
    <t>20</t>
  </si>
  <si>
    <t>722174022</t>
  </si>
  <si>
    <t>Potrubí vodovodní plastové PPR svar polyfuze PN 20 D 20 x 3,4 mm</t>
  </si>
  <si>
    <t>-1053706472</t>
  </si>
  <si>
    <t>722181211</t>
  </si>
  <si>
    <t>Ochrana vodovodního potrubí přilepenými termoizolačními trubicemi z PE tl do 6 mm DN do 22 mm</t>
  </si>
  <si>
    <t>-725196399</t>
  </si>
  <si>
    <t>22</t>
  </si>
  <si>
    <t>722190401</t>
  </si>
  <si>
    <t>Vyvedení a upevnění výpustku do DN 25</t>
  </si>
  <si>
    <t>2126427341</t>
  </si>
  <si>
    <t>23</t>
  </si>
  <si>
    <t>722220111</t>
  </si>
  <si>
    <t>Nástěnka pro výtokový ventil G 1/2 s jedním závitem</t>
  </si>
  <si>
    <t>-790896712</t>
  </si>
  <si>
    <t>24</t>
  </si>
  <si>
    <t>722290226</t>
  </si>
  <si>
    <t>Zkouška těsnosti vodovodního potrubí závitového do DN 50</t>
  </si>
  <si>
    <t>567530186</t>
  </si>
  <si>
    <t>25</t>
  </si>
  <si>
    <t>722290234</t>
  </si>
  <si>
    <t>Proplach a dezinfekce vodovodního potrubí do DN 80</t>
  </si>
  <si>
    <t>2021027237</t>
  </si>
  <si>
    <t>26</t>
  </si>
  <si>
    <t>998722101</t>
  </si>
  <si>
    <t>Přesun hmot tonážní pro vnitřní vodovod v objektech v do 6 m</t>
  </si>
  <si>
    <t>-2141810309</t>
  </si>
  <si>
    <t>723</t>
  </si>
  <si>
    <t>Zdravotechnika - vnitřní plynovod</t>
  </si>
  <si>
    <t>27</t>
  </si>
  <si>
    <t>723120804</t>
  </si>
  <si>
    <t>Demontáž potrubí ocelové závitové svařované do DN 25</t>
  </si>
  <si>
    <t>-1909262393</t>
  </si>
  <si>
    <t>725</t>
  </si>
  <si>
    <t>Zdravotechnika - zařizovací předměty</t>
  </si>
  <si>
    <t>4</t>
  </si>
  <si>
    <t>725110814</t>
  </si>
  <si>
    <t>Demontáž klozetu Kombi, odsávací</t>
  </si>
  <si>
    <t>soubor</t>
  </si>
  <si>
    <t>-982446891</t>
  </si>
  <si>
    <t>6</t>
  </si>
  <si>
    <t>725210821</t>
  </si>
  <si>
    <t>Demontáž umyvadel bez výtokových armatur</t>
  </si>
  <si>
    <t>1291320610</t>
  </si>
  <si>
    <t>28</t>
  </si>
  <si>
    <t>725211601</t>
  </si>
  <si>
    <t>Umyvadlo keramické bílé šířky 500 mm bez krytu na sifon připevněné na stěnu šrouby</t>
  </si>
  <si>
    <t>1407640740</t>
  </si>
  <si>
    <t>5</t>
  </si>
  <si>
    <t>725220831</t>
  </si>
  <si>
    <t>Demontáž van litinová rohová</t>
  </si>
  <si>
    <t>-1983794997</t>
  </si>
  <si>
    <t>7</t>
  </si>
  <si>
    <t>725310823</t>
  </si>
  <si>
    <t>Demontáž dřez jednoduchý vestavěný v kuchyňských sestavách bez výtokových armatur</t>
  </si>
  <si>
    <t>-238489688</t>
  </si>
  <si>
    <t>31</t>
  </si>
  <si>
    <t>725531101</t>
  </si>
  <si>
    <t>Elektrický ohřívač zásobníkový přepadový beztlakový 5 l / 2 kW</t>
  </si>
  <si>
    <t>147705456</t>
  </si>
  <si>
    <t>8</t>
  </si>
  <si>
    <t>725590811</t>
  </si>
  <si>
    <t>Přemístění vnitrostaveništní demontovaných zařizovacích předmětů v objektech výšky do 6 m</t>
  </si>
  <si>
    <t>139936577</t>
  </si>
  <si>
    <t>9</t>
  </si>
  <si>
    <t>725810811</t>
  </si>
  <si>
    <t>Demontáž ventilů výtokových nástěnných</t>
  </si>
  <si>
    <t>-1803624999</t>
  </si>
  <si>
    <t>29</t>
  </si>
  <si>
    <t>725813111</t>
  </si>
  <si>
    <t>Ventil rohový bez připojovací trubičky nebo flexi hadičky G 1/2</t>
  </si>
  <si>
    <t>-846568409</t>
  </si>
  <si>
    <t>32</t>
  </si>
  <si>
    <t>725822619</t>
  </si>
  <si>
    <t>Baterie umyvadlová stojánková páková pro beztlaké ohřívače</t>
  </si>
  <si>
    <t>-485811752</t>
  </si>
  <si>
    <t>33</t>
  </si>
  <si>
    <t>998725101</t>
  </si>
  <si>
    <t>Přesun hmot tonážní pro zařizovací předměty v objektech v do 6 m</t>
  </si>
  <si>
    <t>1410875415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</si>
</sst>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4" fillId="0" borderId="12" xfId="0" applyNumberFormat="1" applyFont="1" applyBorder="1" applyAlignment="1" applyProtection="1"/>
    <xf numFmtId="166" fontId="24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1</v>
      </c>
      <c r="AO10" s="17"/>
      <c r="AP10" s="17"/>
      <c r="AQ10" s="17"/>
      <c r="AR10" s="15"/>
      <c r="BE10" s="26"/>
      <c r="BS10" s="12" t="s">
        <v>6</v>
      </c>
    </row>
    <row r="11" ht="18.48" customHeight="1">
      <c r="B11" s="16"/>
      <c r="C11" s="17"/>
      <c r="D11" s="17"/>
      <c r="E11" s="22" t="s">
        <v>21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26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ht="12" customHeight="1">
      <c r="B13" s="16"/>
      <c r="C13" s="17"/>
      <c r="D13" s="27" t="s">
        <v>27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28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28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26</v>
      </c>
      <c r="AL14" s="17"/>
      <c r="AM14" s="17"/>
      <c r="AN14" s="29" t="s">
        <v>28</v>
      </c>
      <c r="AO14" s="17"/>
      <c r="AP14" s="17"/>
      <c r="AQ14" s="17"/>
      <c r="AR14" s="15"/>
      <c r="BE14" s="26"/>
      <c r="BS14" s="12" t="s">
        <v>6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ht="12" customHeight="1">
      <c r="B16" s="16"/>
      <c r="C16" s="17"/>
      <c r="D16" s="27" t="s">
        <v>29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21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26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30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31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21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26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30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32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37</v>
      </c>
      <c r="E29" s="41"/>
      <c r="F29" s="27" t="s">
        <v>38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26"/>
    </row>
    <row r="30" s="2" customFormat="1" ht="14.4" customHeight="1">
      <c r="B30" s="40"/>
      <c r="C30" s="41"/>
      <c r="D30" s="41"/>
      <c r="E30" s="41"/>
      <c r="F30" s="27" t="s">
        <v>39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26"/>
    </row>
    <row r="31" hidden="1" s="2" customFormat="1" ht="14.4" customHeight="1">
      <c r="B31" s="40"/>
      <c r="C31" s="41"/>
      <c r="D31" s="41"/>
      <c r="E31" s="41"/>
      <c r="F31" s="27" t="s">
        <v>40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26"/>
    </row>
    <row r="32" hidden="1" s="2" customFormat="1" ht="14.4" customHeight="1">
      <c r="B32" s="40"/>
      <c r="C32" s="41"/>
      <c r="D32" s="41"/>
      <c r="E32" s="41"/>
      <c r="F32" s="27" t="s">
        <v>41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26"/>
    </row>
    <row r="33" hidden="1" s="2" customFormat="1" ht="14.4" customHeight="1">
      <c r="B33" s="40"/>
      <c r="C33" s="41"/>
      <c r="D33" s="41"/>
      <c r="E33" s="41"/>
      <c r="F33" s="27" t="s">
        <v>42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5"/>
      <c r="D35" s="46" t="s">
        <v>43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44</v>
      </c>
      <c r="U35" s="47"/>
      <c r="V35" s="47"/>
      <c r="W35" s="47"/>
      <c r="X35" s="49" t="s">
        <v>45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46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2002-50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ZŠ Orlí Liberec - relaxační prostory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20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22</v>
      </c>
      <c r="AJ47" s="34"/>
      <c r="AK47" s="34"/>
      <c r="AL47" s="34"/>
      <c r="AM47" s="62" t="str">
        <f>IF(AN8= "","",AN8)</f>
        <v>10. 1. 2020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3.65" customHeight="1"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29</v>
      </c>
      <c r="AJ49" s="34"/>
      <c r="AK49" s="34"/>
      <c r="AL49" s="34"/>
      <c r="AM49" s="63" t="str">
        <f>IF(E17="","",E17)</f>
        <v xml:space="preserve"> </v>
      </c>
      <c r="AN49" s="34"/>
      <c r="AO49" s="34"/>
      <c r="AP49" s="34"/>
      <c r="AQ49" s="34"/>
      <c r="AR49" s="38"/>
      <c r="AS49" s="64" t="s">
        <v>47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="1" customFormat="1" ht="13.65" customHeight="1">
      <c r="B50" s="33"/>
      <c r="C50" s="27" t="s">
        <v>27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31</v>
      </c>
      <c r="AJ50" s="34"/>
      <c r="AK50" s="34"/>
      <c r="AL50" s="34"/>
      <c r="AM50" s="63" t="str">
        <f>IF(E20="","",E20)</f>
        <v xml:space="preserve"> 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</row>
    <row r="52" s="1" customFormat="1" ht="29.28" customHeight="1">
      <c r="B52" s="33"/>
      <c r="C52" s="76" t="s">
        <v>48</v>
      </c>
      <c r="D52" s="77"/>
      <c r="E52" s="77"/>
      <c r="F52" s="77"/>
      <c r="G52" s="77"/>
      <c r="H52" s="78"/>
      <c r="I52" s="79" t="s">
        <v>49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50</v>
      </c>
      <c r="AH52" s="77"/>
      <c r="AI52" s="77"/>
      <c r="AJ52" s="77"/>
      <c r="AK52" s="77"/>
      <c r="AL52" s="77"/>
      <c r="AM52" s="77"/>
      <c r="AN52" s="79" t="s">
        <v>51</v>
      </c>
      <c r="AO52" s="77"/>
      <c r="AP52" s="81"/>
      <c r="AQ52" s="82" t="s">
        <v>52</v>
      </c>
      <c r="AR52" s="38"/>
      <c r="AS52" s="83" t="s">
        <v>53</v>
      </c>
      <c r="AT52" s="84" t="s">
        <v>54</v>
      </c>
      <c r="AU52" s="84" t="s">
        <v>55</v>
      </c>
      <c r="AV52" s="84" t="s">
        <v>56</v>
      </c>
      <c r="AW52" s="84" t="s">
        <v>57</v>
      </c>
      <c r="AX52" s="84" t="s">
        <v>58</v>
      </c>
      <c r="AY52" s="84" t="s">
        <v>59</v>
      </c>
      <c r="AZ52" s="84" t="s">
        <v>60</v>
      </c>
      <c r="BA52" s="84" t="s">
        <v>61</v>
      </c>
      <c r="BB52" s="84" t="s">
        <v>62</v>
      </c>
      <c r="BC52" s="84" t="s">
        <v>63</v>
      </c>
      <c r="BD52" s="85" t="s">
        <v>64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65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66</v>
      </c>
      <c r="BT54" s="100" t="s">
        <v>67</v>
      </c>
      <c r="BV54" s="100" t="s">
        <v>68</v>
      </c>
      <c r="BW54" s="100" t="s">
        <v>5</v>
      </c>
      <c r="BX54" s="100" t="s">
        <v>69</v>
      </c>
      <c r="CL54" s="100" t="s">
        <v>1</v>
      </c>
    </row>
    <row r="55" s="5" customFormat="1" ht="16.5" customHeight="1">
      <c r="A55" s="101" t="s">
        <v>70</v>
      </c>
      <c r="B55" s="102"/>
      <c r="C55" s="103"/>
      <c r="D55" s="104" t="s">
        <v>14</v>
      </c>
      <c r="E55" s="104"/>
      <c r="F55" s="104"/>
      <c r="G55" s="104"/>
      <c r="H55" s="104"/>
      <c r="I55" s="105"/>
      <c r="J55" s="104" t="s">
        <v>17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6">
        <f>'2002-50 - ZŠ Orlí Liberec...'!J28</f>
        <v>0</v>
      </c>
      <c r="AH55" s="105"/>
      <c r="AI55" s="105"/>
      <c r="AJ55" s="105"/>
      <c r="AK55" s="105"/>
      <c r="AL55" s="105"/>
      <c r="AM55" s="105"/>
      <c r="AN55" s="106">
        <f>SUM(AG55,AT55)</f>
        <v>0</v>
      </c>
      <c r="AO55" s="105"/>
      <c r="AP55" s="105"/>
      <c r="AQ55" s="107" t="s">
        <v>71</v>
      </c>
      <c r="AR55" s="108"/>
      <c r="AS55" s="109">
        <v>0</v>
      </c>
      <c r="AT55" s="110">
        <f>ROUND(SUM(AV55:AW55),2)</f>
        <v>0</v>
      </c>
      <c r="AU55" s="111">
        <f>'2002-50 - ZŠ Orlí Liberec...'!P78</f>
        <v>0</v>
      </c>
      <c r="AV55" s="110">
        <f>'2002-50 - ZŠ Orlí Liberec...'!J31</f>
        <v>0</v>
      </c>
      <c r="AW55" s="110">
        <f>'2002-50 - ZŠ Orlí Liberec...'!J32</f>
        <v>0</v>
      </c>
      <c r="AX55" s="110">
        <f>'2002-50 - ZŠ Orlí Liberec...'!J33</f>
        <v>0</v>
      </c>
      <c r="AY55" s="110">
        <f>'2002-50 - ZŠ Orlí Liberec...'!J34</f>
        <v>0</v>
      </c>
      <c r="AZ55" s="110">
        <f>'2002-50 - ZŠ Orlí Liberec...'!F31</f>
        <v>0</v>
      </c>
      <c r="BA55" s="110">
        <f>'2002-50 - ZŠ Orlí Liberec...'!F32</f>
        <v>0</v>
      </c>
      <c r="BB55" s="110">
        <f>'2002-50 - ZŠ Orlí Liberec...'!F33</f>
        <v>0</v>
      </c>
      <c r="BC55" s="110">
        <f>'2002-50 - ZŠ Orlí Liberec...'!F34</f>
        <v>0</v>
      </c>
      <c r="BD55" s="112">
        <f>'2002-50 - ZŠ Orlí Liberec...'!F35</f>
        <v>0</v>
      </c>
      <c r="BT55" s="113" t="s">
        <v>72</v>
      </c>
      <c r="BU55" s="113" t="s">
        <v>73</v>
      </c>
      <c r="BV55" s="113" t="s">
        <v>68</v>
      </c>
      <c r="BW55" s="113" t="s">
        <v>5</v>
      </c>
      <c r="BX55" s="113" t="s">
        <v>69</v>
      </c>
      <c r="CL55" s="113" t="s">
        <v>1</v>
      </c>
    </row>
    <row r="56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</row>
    <row r="57" s="1" customFormat="1" ht="6.96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</row>
  </sheetData>
  <sheetProtection sheet="1" formatColumns="0" formatRows="0" objects="1" scenarios="1" spinCount="100000" saltValue="7D1ZsQq1wBg7kF2nxx/eGlllxZQ5DQsaL/SzkAQoZY0a7TRH7cIYRkQuc45VG1cwVGd1Cpje8Spsx2GZH+MobQ==" hashValue="SetuW3ncZxtmqQadQWCf/KEJ3vHX+9/AQpeJMNd2HCuS9sWj10ebNyZX5PmHOEw8QxTwHD0yqLelzrBm0M5YY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2002-50 - ZŠ Orlí Libere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4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5</v>
      </c>
    </row>
    <row r="3" ht="6.96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5"/>
      <c r="AT3" s="12" t="s">
        <v>74</v>
      </c>
    </row>
    <row r="4" ht="24.96" customHeight="1">
      <c r="B4" s="15"/>
      <c r="D4" s="118" t="s">
        <v>75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s="1" customFormat="1" ht="12" customHeight="1">
      <c r="B6" s="38"/>
      <c r="D6" s="119" t="s">
        <v>16</v>
      </c>
      <c r="I6" s="120"/>
      <c r="L6" s="38"/>
    </row>
    <row r="7" s="1" customFormat="1" ht="36.96" customHeight="1">
      <c r="B7" s="38"/>
      <c r="E7" s="121" t="s">
        <v>17</v>
      </c>
      <c r="F7" s="1"/>
      <c r="G7" s="1"/>
      <c r="H7" s="1"/>
      <c r="I7" s="120"/>
      <c r="L7" s="38"/>
    </row>
    <row r="8" s="1" customFormat="1">
      <c r="B8" s="38"/>
      <c r="I8" s="120"/>
      <c r="L8" s="38"/>
    </row>
    <row r="9" s="1" customFormat="1" ht="12" customHeight="1">
      <c r="B9" s="38"/>
      <c r="D9" s="119" t="s">
        <v>18</v>
      </c>
      <c r="F9" s="12" t="s">
        <v>1</v>
      </c>
      <c r="I9" s="122" t="s">
        <v>19</v>
      </c>
      <c r="J9" s="12" t="s">
        <v>1</v>
      </c>
      <c r="L9" s="38"/>
    </row>
    <row r="10" s="1" customFormat="1" ht="12" customHeight="1">
      <c r="B10" s="38"/>
      <c r="D10" s="119" t="s">
        <v>20</v>
      </c>
      <c r="F10" s="12" t="s">
        <v>21</v>
      </c>
      <c r="I10" s="122" t="s">
        <v>22</v>
      </c>
      <c r="J10" s="123" t="str">
        <f>'Rekapitulace stavby'!AN8</f>
        <v>10. 1. 2020</v>
      </c>
      <c r="L10" s="38"/>
    </row>
    <row r="11" s="1" customFormat="1" ht="10.8" customHeight="1">
      <c r="B11" s="38"/>
      <c r="I11" s="120"/>
      <c r="L11" s="38"/>
    </row>
    <row r="12" s="1" customFormat="1" ht="12" customHeight="1">
      <c r="B12" s="38"/>
      <c r="D12" s="119" t="s">
        <v>24</v>
      </c>
      <c r="I12" s="122" t="s">
        <v>25</v>
      </c>
      <c r="J12" s="12" t="str">
        <f>IF('Rekapitulace stavby'!AN10="","",'Rekapitulace stavby'!AN10)</f>
        <v/>
      </c>
      <c r="L12" s="38"/>
    </row>
    <row r="13" s="1" customFormat="1" ht="18" customHeight="1">
      <c r="B13" s="38"/>
      <c r="E13" s="12" t="str">
        <f>IF('Rekapitulace stavby'!E11="","",'Rekapitulace stavby'!E11)</f>
        <v xml:space="preserve"> </v>
      </c>
      <c r="I13" s="122" t="s">
        <v>26</v>
      </c>
      <c r="J13" s="12" t="str">
        <f>IF('Rekapitulace stavby'!AN11="","",'Rekapitulace stavby'!AN11)</f>
        <v/>
      </c>
      <c r="L13" s="38"/>
    </row>
    <row r="14" s="1" customFormat="1" ht="6.96" customHeight="1">
      <c r="B14" s="38"/>
      <c r="I14" s="120"/>
      <c r="L14" s="38"/>
    </row>
    <row r="15" s="1" customFormat="1" ht="12" customHeight="1">
      <c r="B15" s="38"/>
      <c r="D15" s="119" t="s">
        <v>27</v>
      </c>
      <c r="I15" s="122" t="s">
        <v>25</v>
      </c>
      <c r="J15" s="28" t="str">
        <f>'Rekapitulace stavby'!AN13</f>
        <v>Vyplň údaj</v>
      </c>
      <c r="L15" s="38"/>
    </row>
    <row r="16" s="1" customFormat="1" ht="18" customHeight="1">
      <c r="B16" s="38"/>
      <c r="E16" s="28" t="str">
        <f>'Rekapitulace stavby'!E14</f>
        <v>Vyplň údaj</v>
      </c>
      <c r="F16" s="12"/>
      <c r="G16" s="12"/>
      <c r="H16" s="12"/>
      <c r="I16" s="122" t="s">
        <v>26</v>
      </c>
      <c r="J16" s="28" t="str">
        <f>'Rekapitulace stavby'!AN14</f>
        <v>Vyplň údaj</v>
      </c>
      <c r="L16" s="38"/>
    </row>
    <row r="17" s="1" customFormat="1" ht="6.96" customHeight="1">
      <c r="B17" s="38"/>
      <c r="I17" s="120"/>
      <c r="L17" s="38"/>
    </row>
    <row r="18" s="1" customFormat="1" ht="12" customHeight="1">
      <c r="B18" s="38"/>
      <c r="D18" s="119" t="s">
        <v>29</v>
      </c>
      <c r="I18" s="122" t="s">
        <v>25</v>
      </c>
      <c r="J18" s="12" t="str">
        <f>IF('Rekapitulace stavby'!AN16="","",'Rekapitulace stavby'!AN16)</f>
        <v/>
      </c>
      <c r="L18" s="38"/>
    </row>
    <row r="19" s="1" customFormat="1" ht="18" customHeight="1">
      <c r="B19" s="38"/>
      <c r="E19" s="12" t="str">
        <f>IF('Rekapitulace stavby'!E17="","",'Rekapitulace stavby'!E17)</f>
        <v xml:space="preserve"> </v>
      </c>
      <c r="I19" s="122" t="s">
        <v>26</v>
      </c>
      <c r="J19" s="12" t="str">
        <f>IF('Rekapitulace stavby'!AN17="","",'Rekapitulace stavby'!AN17)</f>
        <v/>
      </c>
      <c r="L19" s="38"/>
    </row>
    <row r="20" s="1" customFormat="1" ht="6.96" customHeight="1">
      <c r="B20" s="38"/>
      <c r="I20" s="120"/>
      <c r="L20" s="38"/>
    </row>
    <row r="21" s="1" customFormat="1" ht="12" customHeight="1">
      <c r="B21" s="38"/>
      <c r="D21" s="119" t="s">
        <v>31</v>
      </c>
      <c r="I21" s="122" t="s">
        <v>25</v>
      </c>
      <c r="J21" s="12" t="str">
        <f>IF('Rekapitulace stavby'!AN19="","",'Rekapitulace stavby'!AN19)</f>
        <v/>
      </c>
      <c r="L21" s="38"/>
    </row>
    <row r="22" s="1" customFormat="1" ht="18" customHeight="1">
      <c r="B22" s="38"/>
      <c r="E22" s="12" t="str">
        <f>IF('Rekapitulace stavby'!E20="","",'Rekapitulace stavby'!E20)</f>
        <v xml:space="preserve"> </v>
      </c>
      <c r="I22" s="122" t="s">
        <v>26</v>
      </c>
      <c r="J22" s="12" t="str">
        <f>IF('Rekapitulace stavby'!AN20="","",'Rekapitulace stavby'!AN20)</f>
        <v/>
      </c>
      <c r="L22" s="38"/>
    </row>
    <row r="23" s="1" customFormat="1" ht="6.96" customHeight="1">
      <c r="B23" s="38"/>
      <c r="I23" s="120"/>
      <c r="L23" s="38"/>
    </row>
    <row r="24" s="1" customFormat="1" ht="12" customHeight="1">
      <c r="B24" s="38"/>
      <c r="D24" s="119" t="s">
        <v>32</v>
      </c>
      <c r="I24" s="120"/>
      <c r="L24" s="38"/>
    </row>
    <row r="25" s="6" customFormat="1" ht="16.5" customHeight="1">
      <c r="B25" s="124"/>
      <c r="E25" s="125" t="s">
        <v>1</v>
      </c>
      <c r="F25" s="125"/>
      <c r="G25" s="125"/>
      <c r="H25" s="125"/>
      <c r="I25" s="126"/>
      <c r="L25" s="124"/>
    </row>
    <row r="26" s="1" customFormat="1" ht="6.96" customHeight="1">
      <c r="B26" s="38"/>
      <c r="I26" s="120"/>
      <c r="L26" s="38"/>
    </row>
    <row r="27" s="1" customFormat="1" ht="6.96" customHeight="1">
      <c r="B27" s="38"/>
      <c r="D27" s="66"/>
      <c r="E27" s="66"/>
      <c r="F27" s="66"/>
      <c r="G27" s="66"/>
      <c r="H27" s="66"/>
      <c r="I27" s="127"/>
      <c r="J27" s="66"/>
      <c r="K27" s="66"/>
      <c r="L27" s="38"/>
    </row>
    <row r="28" s="1" customFormat="1" ht="25.44" customHeight="1">
      <c r="B28" s="38"/>
      <c r="D28" s="128" t="s">
        <v>33</v>
      </c>
      <c r="I28" s="120"/>
      <c r="J28" s="129">
        <f>ROUND(J78, 2)</f>
        <v>0</v>
      </c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27"/>
      <c r="J29" s="66"/>
      <c r="K29" s="66"/>
      <c r="L29" s="38"/>
    </row>
    <row r="30" s="1" customFormat="1" ht="14.4" customHeight="1">
      <c r="B30" s="38"/>
      <c r="F30" s="130" t="s">
        <v>35</v>
      </c>
      <c r="I30" s="131" t="s">
        <v>34</v>
      </c>
      <c r="J30" s="130" t="s">
        <v>36</v>
      </c>
      <c r="L30" s="38"/>
    </row>
    <row r="31" s="1" customFormat="1" ht="14.4" customHeight="1">
      <c r="B31" s="38"/>
      <c r="D31" s="119" t="s">
        <v>37</v>
      </c>
      <c r="E31" s="119" t="s">
        <v>38</v>
      </c>
      <c r="F31" s="132">
        <f>ROUND((SUM(BE78:BE114)),  2)</f>
        <v>0</v>
      </c>
      <c r="I31" s="133">
        <v>0.20999999999999999</v>
      </c>
      <c r="J31" s="132">
        <f>ROUND(((SUM(BE78:BE114))*I31),  2)</f>
        <v>0</v>
      </c>
      <c r="L31" s="38"/>
    </row>
    <row r="32" s="1" customFormat="1" ht="14.4" customHeight="1">
      <c r="B32" s="38"/>
      <c r="E32" s="119" t="s">
        <v>39</v>
      </c>
      <c r="F32" s="132">
        <f>ROUND((SUM(BF78:BF114)),  2)</f>
        <v>0</v>
      </c>
      <c r="I32" s="133">
        <v>0.14999999999999999</v>
      </c>
      <c r="J32" s="132">
        <f>ROUND(((SUM(BF78:BF114))*I32),  2)</f>
        <v>0</v>
      </c>
      <c r="L32" s="38"/>
    </row>
    <row r="33" hidden="1" s="1" customFormat="1" ht="14.4" customHeight="1">
      <c r="B33" s="38"/>
      <c r="E33" s="119" t="s">
        <v>40</v>
      </c>
      <c r="F33" s="132">
        <f>ROUND((SUM(BG78:BG114)),  2)</f>
        <v>0</v>
      </c>
      <c r="I33" s="133">
        <v>0.20999999999999999</v>
      </c>
      <c r="J33" s="132">
        <f>0</f>
        <v>0</v>
      </c>
      <c r="L33" s="38"/>
    </row>
    <row r="34" hidden="1" s="1" customFormat="1" ht="14.4" customHeight="1">
      <c r="B34" s="38"/>
      <c r="E34" s="119" t="s">
        <v>41</v>
      </c>
      <c r="F34" s="132">
        <f>ROUND((SUM(BH78:BH114)),  2)</f>
        <v>0</v>
      </c>
      <c r="I34" s="133">
        <v>0.14999999999999999</v>
      </c>
      <c r="J34" s="132">
        <f>0</f>
        <v>0</v>
      </c>
      <c r="L34" s="38"/>
    </row>
    <row r="35" hidden="1" s="1" customFormat="1" ht="14.4" customHeight="1">
      <c r="B35" s="38"/>
      <c r="E35" s="119" t="s">
        <v>42</v>
      </c>
      <c r="F35" s="132">
        <f>ROUND((SUM(BI78:BI114)),  2)</f>
        <v>0</v>
      </c>
      <c r="I35" s="133">
        <v>0</v>
      </c>
      <c r="J35" s="132">
        <f>0</f>
        <v>0</v>
      </c>
      <c r="L35" s="38"/>
    </row>
    <row r="36" s="1" customFormat="1" ht="6.96" customHeight="1">
      <c r="B36" s="38"/>
      <c r="I36" s="120"/>
      <c r="L36" s="38"/>
    </row>
    <row r="37" s="1" customFormat="1" ht="25.44" customHeight="1">
      <c r="B37" s="38"/>
      <c r="C37" s="134"/>
      <c r="D37" s="135" t="s">
        <v>43</v>
      </c>
      <c r="E37" s="136"/>
      <c r="F37" s="136"/>
      <c r="G37" s="137" t="s">
        <v>44</v>
      </c>
      <c r="H37" s="138" t="s">
        <v>45</v>
      </c>
      <c r="I37" s="139"/>
      <c r="J37" s="140">
        <f>SUM(J28:J35)</f>
        <v>0</v>
      </c>
      <c r="K37" s="141"/>
      <c r="L37" s="38"/>
    </row>
    <row r="38" s="1" customFormat="1" ht="14.4" customHeight="1">
      <c r="B38" s="142"/>
      <c r="C38" s="143"/>
      <c r="D38" s="143"/>
      <c r="E38" s="143"/>
      <c r="F38" s="143"/>
      <c r="G38" s="143"/>
      <c r="H38" s="143"/>
      <c r="I38" s="144"/>
      <c r="J38" s="143"/>
      <c r="K38" s="143"/>
      <c r="L38" s="38"/>
    </row>
    <row r="42" s="1" customFormat="1" ht="6.96" customHeight="1">
      <c r="B42" s="145"/>
      <c r="C42" s="146"/>
      <c r="D42" s="146"/>
      <c r="E42" s="146"/>
      <c r="F42" s="146"/>
      <c r="G42" s="146"/>
      <c r="H42" s="146"/>
      <c r="I42" s="147"/>
      <c r="J42" s="146"/>
      <c r="K42" s="146"/>
      <c r="L42" s="38"/>
    </row>
    <row r="43" s="1" customFormat="1" ht="24.96" customHeight="1">
      <c r="B43" s="33"/>
      <c r="C43" s="18" t="s">
        <v>76</v>
      </c>
      <c r="D43" s="34"/>
      <c r="E43" s="34"/>
      <c r="F43" s="34"/>
      <c r="G43" s="34"/>
      <c r="H43" s="34"/>
      <c r="I43" s="120"/>
      <c r="J43" s="34"/>
      <c r="K43" s="34"/>
      <c r="L43" s="38"/>
    </row>
    <row r="44" s="1" customFormat="1" ht="6.96" customHeight="1">
      <c r="B44" s="33"/>
      <c r="C44" s="34"/>
      <c r="D44" s="34"/>
      <c r="E44" s="34"/>
      <c r="F44" s="34"/>
      <c r="G44" s="34"/>
      <c r="H44" s="34"/>
      <c r="I44" s="120"/>
      <c r="J44" s="34"/>
      <c r="K44" s="34"/>
      <c r="L44" s="38"/>
    </row>
    <row r="45" s="1" customFormat="1" ht="12" customHeight="1">
      <c r="B45" s="33"/>
      <c r="C45" s="27" t="s">
        <v>16</v>
      </c>
      <c r="D45" s="34"/>
      <c r="E45" s="34"/>
      <c r="F45" s="34"/>
      <c r="G45" s="34"/>
      <c r="H45" s="34"/>
      <c r="I45" s="120"/>
      <c r="J45" s="34"/>
      <c r="K45" s="34"/>
      <c r="L45" s="38"/>
    </row>
    <row r="46" s="1" customFormat="1" ht="16.5" customHeight="1">
      <c r="B46" s="33"/>
      <c r="C46" s="34"/>
      <c r="D46" s="34"/>
      <c r="E46" s="59" t="str">
        <f>E7</f>
        <v>ZŠ Orlí Liberec - relaxační prostory</v>
      </c>
      <c r="F46" s="34"/>
      <c r="G46" s="34"/>
      <c r="H46" s="34"/>
      <c r="I46" s="120"/>
      <c r="J46" s="34"/>
      <c r="K46" s="34"/>
      <c r="L46" s="38"/>
    </row>
    <row r="47" s="1" customFormat="1" ht="6.96" customHeight="1">
      <c r="B47" s="33"/>
      <c r="C47" s="34"/>
      <c r="D47" s="34"/>
      <c r="E47" s="34"/>
      <c r="F47" s="34"/>
      <c r="G47" s="34"/>
      <c r="H47" s="34"/>
      <c r="I47" s="120"/>
      <c r="J47" s="34"/>
      <c r="K47" s="34"/>
      <c r="L47" s="38"/>
    </row>
    <row r="48" s="1" customFormat="1" ht="12" customHeight="1">
      <c r="B48" s="33"/>
      <c r="C48" s="27" t="s">
        <v>20</v>
      </c>
      <c r="D48" s="34"/>
      <c r="E48" s="34"/>
      <c r="F48" s="22" t="str">
        <f>F10</f>
        <v xml:space="preserve"> </v>
      </c>
      <c r="G48" s="34"/>
      <c r="H48" s="34"/>
      <c r="I48" s="122" t="s">
        <v>22</v>
      </c>
      <c r="J48" s="62" t="str">
        <f>IF(J10="","",J10)</f>
        <v>10. 1. 2020</v>
      </c>
      <c r="K48" s="34"/>
      <c r="L48" s="38"/>
    </row>
    <row r="49" s="1" customFormat="1" ht="6.96" customHeight="1">
      <c r="B49" s="33"/>
      <c r="C49" s="34"/>
      <c r="D49" s="34"/>
      <c r="E49" s="34"/>
      <c r="F49" s="34"/>
      <c r="G49" s="34"/>
      <c r="H49" s="34"/>
      <c r="I49" s="120"/>
      <c r="J49" s="34"/>
      <c r="K49" s="34"/>
      <c r="L49" s="38"/>
    </row>
    <row r="50" s="1" customFormat="1" ht="13.65" customHeight="1">
      <c r="B50" s="33"/>
      <c r="C50" s="27" t="s">
        <v>24</v>
      </c>
      <c r="D50" s="34"/>
      <c r="E50" s="34"/>
      <c r="F50" s="22" t="str">
        <f>E13</f>
        <v xml:space="preserve"> </v>
      </c>
      <c r="G50" s="34"/>
      <c r="H50" s="34"/>
      <c r="I50" s="122" t="s">
        <v>29</v>
      </c>
      <c r="J50" s="31" t="str">
        <f>E19</f>
        <v xml:space="preserve"> </v>
      </c>
      <c r="K50" s="34"/>
      <c r="L50" s="38"/>
    </row>
    <row r="51" s="1" customFormat="1" ht="13.65" customHeight="1">
      <c r="B51" s="33"/>
      <c r="C51" s="27" t="s">
        <v>27</v>
      </c>
      <c r="D51" s="34"/>
      <c r="E51" s="34"/>
      <c r="F51" s="22" t="str">
        <f>IF(E16="","",E16)</f>
        <v>Vyplň údaj</v>
      </c>
      <c r="G51" s="34"/>
      <c r="H51" s="34"/>
      <c r="I51" s="122" t="s">
        <v>31</v>
      </c>
      <c r="J51" s="31" t="str">
        <f>E22</f>
        <v xml:space="preserve"> </v>
      </c>
      <c r="K51" s="34"/>
      <c r="L51" s="38"/>
    </row>
    <row r="52" s="1" customFormat="1" ht="10.32" customHeight="1">
      <c r="B52" s="33"/>
      <c r="C52" s="34"/>
      <c r="D52" s="34"/>
      <c r="E52" s="34"/>
      <c r="F52" s="34"/>
      <c r="G52" s="34"/>
      <c r="H52" s="34"/>
      <c r="I52" s="120"/>
      <c r="J52" s="34"/>
      <c r="K52" s="34"/>
      <c r="L52" s="38"/>
    </row>
    <row r="53" s="1" customFormat="1" ht="29.28" customHeight="1">
      <c r="B53" s="33"/>
      <c r="C53" s="148" t="s">
        <v>77</v>
      </c>
      <c r="D53" s="149"/>
      <c r="E53" s="149"/>
      <c r="F53" s="149"/>
      <c r="G53" s="149"/>
      <c r="H53" s="149"/>
      <c r="I53" s="150"/>
      <c r="J53" s="151" t="s">
        <v>78</v>
      </c>
      <c r="K53" s="149"/>
      <c r="L53" s="38"/>
    </row>
    <row r="54" s="1" customFormat="1" ht="10.32" customHeight="1">
      <c r="B54" s="33"/>
      <c r="C54" s="34"/>
      <c r="D54" s="34"/>
      <c r="E54" s="34"/>
      <c r="F54" s="34"/>
      <c r="G54" s="34"/>
      <c r="H54" s="34"/>
      <c r="I54" s="120"/>
      <c r="J54" s="34"/>
      <c r="K54" s="34"/>
      <c r="L54" s="38"/>
    </row>
    <row r="55" s="1" customFormat="1" ht="22.8" customHeight="1">
      <c r="B55" s="33"/>
      <c r="C55" s="152" t="s">
        <v>79</v>
      </c>
      <c r="D55" s="34"/>
      <c r="E55" s="34"/>
      <c r="F55" s="34"/>
      <c r="G55" s="34"/>
      <c r="H55" s="34"/>
      <c r="I55" s="120"/>
      <c r="J55" s="93">
        <f>J78</f>
        <v>0</v>
      </c>
      <c r="K55" s="34"/>
      <c r="L55" s="38"/>
      <c r="AU55" s="12" t="s">
        <v>80</v>
      </c>
    </row>
    <row r="56" s="7" customFormat="1" ht="24.96" customHeight="1">
      <c r="B56" s="153"/>
      <c r="C56" s="154"/>
      <c r="D56" s="155" t="s">
        <v>81</v>
      </c>
      <c r="E56" s="156"/>
      <c r="F56" s="156"/>
      <c r="G56" s="156"/>
      <c r="H56" s="156"/>
      <c r="I56" s="157"/>
      <c r="J56" s="158">
        <f>J79</f>
        <v>0</v>
      </c>
      <c r="K56" s="154"/>
      <c r="L56" s="159"/>
    </row>
    <row r="57" s="8" customFormat="1" ht="19.92" customHeight="1">
      <c r="B57" s="160"/>
      <c r="C57" s="161"/>
      <c r="D57" s="162" t="s">
        <v>82</v>
      </c>
      <c r="E57" s="163"/>
      <c r="F57" s="163"/>
      <c r="G57" s="163"/>
      <c r="H57" s="163"/>
      <c r="I57" s="164"/>
      <c r="J57" s="165">
        <f>J80</f>
        <v>0</v>
      </c>
      <c r="K57" s="161"/>
      <c r="L57" s="166"/>
    </row>
    <row r="58" s="8" customFormat="1" ht="19.92" customHeight="1">
      <c r="B58" s="160"/>
      <c r="C58" s="161"/>
      <c r="D58" s="162" t="s">
        <v>83</v>
      </c>
      <c r="E58" s="163"/>
      <c r="F58" s="163"/>
      <c r="G58" s="163"/>
      <c r="H58" s="163"/>
      <c r="I58" s="164"/>
      <c r="J58" s="165">
        <f>J92</f>
        <v>0</v>
      </c>
      <c r="K58" s="161"/>
      <c r="L58" s="166"/>
    </row>
    <row r="59" s="8" customFormat="1" ht="19.92" customHeight="1">
      <c r="B59" s="160"/>
      <c r="C59" s="161"/>
      <c r="D59" s="162" t="s">
        <v>84</v>
      </c>
      <c r="E59" s="163"/>
      <c r="F59" s="163"/>
      <c r="G59" s="163"/>
      <c r="H59" s="163"/>
      <c r="I59" s="164"/>
      <c r="J59" s="165">
        <f>J101</f>
        <v>0</v>
      </c>
      <c r="K59" s="161"/>
      <c r="L59" s="166"/>
    </row>
    <row r="60" s="8" customFormat="1" ht="19.92" customHeight="1">
      <c r="B60" s="160"/>
      <c r="C60" s="161"/>
      <c r="D60" s="162" t="s">
        <v>85</v>
      </c>
      <c r="E60" s="163"/>
      <c r="F60" s="163"/>
      <c r="G60" s="163"/>
      <c r="H60" s="163"/>
      <c r="I60" s="164"/>
      <c r="J60" s="165">
        <f>J103</f>
        <v>0</v>
      </c>
      <c r="K60" s="161"/>
      <c r="L60" s="166"/>
    </row>
    <row r="61" s="1" customFormat="1" ht="21.84" customHeight="1">
      <c r="B61" s="33"/>
      <c r="C61" s="34"/>
      <c r="D61" s="34"/>
      <c r="E61" s="34"/>
      <c r="F61" s="34"/>
      <c r="G61" s="34"/>
      <c r="H61" s="34"/>
      <c r="I61" s="120"/>
      <c r="J61" s="34"/>
      <c r="K61" s="34"/>
      <c r="L61" s="38"/>
    </row>
    <row r="62" s="1" customFormat="1" ht="6.96" customHeight="1">
      <c r="B62" s="52"/>
      <c r="C62" s="53"/>
      <c r="D62" s="53"/>
      <c r="E62" s="53"/>
      <c r="F62" s="53"/>
      <c r="G62" s="53"/>
      <c r="H62" s="53"/>
      <c r="I62" s="144"/>
      <c r="J62" s="53"/>
      <c r="K62" s="53"/>
      <c r="L62" s="38"/>
    </row>
    <row r="66" s="1" customFormat="1" ht="6.96" customHeight="1">
      <c r="B66" s="54"/>
      <c r="C66" s="55"/>
      <c r="D66" s="55"/>
      <c r="E66" s="55"/>
      <c r="F66" s="55"/>
      <c r="G66" s="55"/>
      <c r="H66" s="55"/>
      <c r="I66" s="147"/>
      <c r="J66" s="55"/>
      <c r="K66" s="55"/>
      <c r="L66" s="38"/>
    </row>
    <row r="67" s="1" customFormat="1" ht="24.96" customHeight="1">
      <c r="B67" s="33"/>
      <c r="C67" s="18" t="s">
        <v>86</v>
      </c>
      <c r="D67" s="34"/>
      <c r="E67" s="34"/>
      <c r="F67" s="34"/>
      <c r="G67" s="34"/>
      <c r="H67" s="34"/>
      <c r="I67" s="120"/>
      <c r="J67" s="34"/>
      <c r="K67" s="34"/>
      <c r="L67" s="38"/>
    </row>
    <row r="68" s="1" customFormat="1" ht="6.96" customHeight="1">
      <c r="B68" s="33"/>
      <c r="C68" s="34"/>
      <c r="D68" s="34"/>
      <c r="E68" s="34"/>
      <c r="F68" s="34"/>
      <c r="G68" s="34"/>
      <c r="H68" s="34"/>
      <c r="I68" s="120"/>
      <c r="J68" s="34"/>
      <c r="K68" s="34"/>
      <c r="L68" s="38"/>
    </row>
    <row r="69" s="1" customFormat="1" ht="12" customHeight="1">
      <c r="B69" s="33"/>
      <c r="C69" s="27" t="s">
        <v>16</v>
      </c>
      <c r="D69" s="34"/>
      <c r="E69" s="34"/>
      <c r="F69" s="34"/>
      <c r="G69" s="34"/>
      <c r="H69" s="34"/>
      <c r="I69" s="120"/>
      <c r="J69" s="34"/>
      <c r="K69" s="34"/>
      <c r="L69" s="38"/>
    </row>
    <row r="70" s="1" customFormat="1" ht="16.5" customHeight="1">
      <c r="B70" s="33"/>
      <c r="C70" s="34"/>
      <c r="D70" s="34"/>
      <c r="E70" s="59" t="str">
        <f>E7</f>
        <v>ZŠ Orlí Liberec - relaxační prostory</v>
      </c>
      <c r="F70" s="34"/>
      <c r="G70" s="34"/>
      <c r="H70" s="34"/>
      <c r="I70" s="120"/>
      <c r="J70" s="34"/>
      <c r="K70" s="34"/>
      <c r="L70" s="38"/>
    </row>
    <row r="71" s="1" customFormat="1" ht="6.96" customHeight="1">
      <c r="B71" s="33"/>
      <c r="C71" s="34"/>
      <c r="D71" s="34"/>
      <c r="E71" s="34"/>
      <c r="F71" s="34"/>
      <c r="G71" s="34"/>
      <c r="H71" s="34"/>
      <c r="I71" s="120"/>
      <c r="J71" s="34"/>
      <c r="K71" s="34"/>
      <c r="L71" s="38"/>
    </row>
    <row r="72" s="1" customFormat="1" ht="12" customHeight="1">
      <c r="B72" s="33"/>
      <c r="C72" s="27" t="s">
        <v>20</v>
      </c>
      <c r="D72" s="34"/>
      <c r="E72" s="34"/>
      <c r="F72" s="22" t="str">
        <f>F10</f>
        <v xml:space="preserve"> </v>
      </c>
      <c r="G72" s="34"/>
      <c r="H72" s="34"/>
      <c r="I72" s="122" t="s">
        <v>22</v>
      </c>
      <c r="J72" s="62" t="str">
        <f>IF(J10="","",J10)</f>
        <v>10. 1. 2020</v>
      </c>
      <c r="K72" s="34"/>
      <c r="L72" s="38"/>
    </row>
    <row r="73" s="1" customFormat="1" ht="6.96" customHeight="1">
      <c r="B73" s="33"/>
      <c r="C73" s="34"/>
      <c r="D73" s="34"/>
      <c r="E73" s="34"/>
      <c r="F73" s="34"/>
      <c r="G73" s="34"/>
      <c r="H73" s="34"/>
      <c r="I73" s="120"/>
      <c r="J73" s="34"/>
      <c r="K73" s="34"/>
      <c r="L73" s="38"/>
    </row>
    <row r="74" s="1" customFormat="1" ht="13.65" customHeight="1">
      <c r="B74" s="33"/>
      <c r="C74" s="27" t="s">
        <v>24</v>
      </c>
      <c r="D74" s="34"/>
      <c r="E74" s="34"/>
      <c r="F74" s="22" t="str">
        <f>E13</f>
        <v xml:space="preserve"> </v>
      </c>
      <c r="G74" s="34"/>
      <c r="H74" s="34"/>
      <c r="I74" s="122" t="s">
        <v>29</v>
      </c>
      <c r="J74" s="31" t="str">
        <f>E19</f>
        <v xml:space="preserve"> </v>
      </c>
      <c r="K74" s="34"/>
      <c r="L74" s="38"/>
    </row>
    <row r="75" s="1" customFormat="1" ht="13.65" customHeight="1">
      <c r="B75" s="33"/>
      <c r="C75" s="27" t="s">
        <v>27</v>
      </c>
      <c r="D75" s="34"/>
      <c r="E75" s="34"/>
      <c r="F75" s="22" t="str">
        <f>IF(E16="","",E16)</f>
        <v>Vyplň údaj</v>
      </c>
      <c r="G75" s="34"/>
      <c r="H75" s="34"/>
      <c r="I75" s="122" t="s">
        <v>31</v>
      </c>
      <c r="J75" s="31" t="str">
        <f>E22</f>
        <v xml:space="preserve"> </v>
      </c>
      <c r="K75" s="34"/>
      <c r="L75" s="38"/>
    </row>
    <row r="76" s="1" customFormat="1" ht="10.32" customHeight="1">
      <c r="B76" s="33"/>
      <c r="C76" s="34"/>
      <c r="D76" s="34"/>
      <c r="E76" s="34"/>
      <c r="F76" s="34"/>
      <c r="G76" s="34"/>
      <c r="H76" s="34"/>
      <c r="I76" s="120"/>
      <c r="J76" s="34"/>
      <c r="K76" s="34"/>
      <c r="L76" s="38"/>
    </row>
    <row r="77" s="9" customFormat="1" ht="29.28" customHeight="1">
      <c r="B77" s="167"/>
      <c r="C77" s="168" t="s">
        <v>87</v>
      </c>
      <c r="D77" s="169" t="s">
        <v>52</v>
      </c>
      <c r="E77" s="169" t="s">
        <v>48</v>
      </c>
      <c r="F77" s="169" t="s">
        <v>49</v>
      </c>
      <c r="G77" s="169" t="s">
        <v>88</v>
      </c>
      <c r="H77" s="169" t="s">
        <v>89</v>
      </c>
      <c r="I77" s="170" t="s">
        <v>90</v>
      </c>
      <c r="J77" s="171" t="s">
        <v>78</v>
      </c>
      <c r="K77" s="172" t="s">
        <v>91</v>
      </c>
      <c r="L77" s="173"/>
      <c r="M77" s="83" t="s">
        <v>1</v>
      </c>
      <c r="N77" s="84" t="s">
        <v>37</v>
      </c>
      <c r="O77" s="84" t="s">
        <v>92</v>
      </c>
      <c r="P77" s="84" t="s">
        <v>93</v>
      </c>
      <c r="Q77" s="84" t="s">
        <v>94</v>
      </c>
      <c r="R77" s="84" t="s">
        <v>95</v>
      </c>
      <c r="S77" s="84" t="s">
        <v>96</v>
      </c>
      <c r="T77" s="85" t="s">
        <v>97</v>
      </c>
    </row>
    <row r="78" s="1" customFormat="1" ht="22.8" customHeight="1">
      <c r="B78" s="33"/>
      <c r="C78" s="90" t="s">
        <v>98</v>
      </c>
      <c r="D78" s="34"/>
      <c r="E78" s="34"/>
      <c r="F78" s="34"/>
      <c r="G78" s="34"/>
      <c r="H78" s="34"/>
      <c r="I78" s="120"/>
      <c r="J78" s="174">
        <f>BK78</f>
        <v>0</v>
      </c>
      <c r="K78" s="34"/>
      <c r="L78" s="38"/>
      <c r="M78" s="86"/>
      <c r="N78" s="87"/>
      <c r="O78" s="87"/>
      <c r="P78" s="175">
        <f>P79</f>
        <v>0</v>
      </c>
      <c r="Q78" s="87"/>
      <c r="R78" s="175">
        <f>R79</f>
        <v>0.046560000000000004</v>
      </c>
      <c r="S78" s="87"/>
      <c r="T78" s="176">
        <f>T79</f>
        <v>0.40012999999999999</v>
      </c>
      <c r="AT78" s="12" t="s">
        <v>66</v>
      </c>
      <c r="AU78" s="12" t="s">
        <v>80</v>
      </c>
      <c r="BK78" s="177">
        <f>BK79</f>
        <v>0</v>
      </c>
    </row>
    <row r="79" s="10" customFormat="1" ht="25.92" customHeight="1">
      <c r="B79" s="178"/>
      <c r="C79" s="179"/>
      <c r="D79" s="180" t="s">
        <v>66</v>
      </c>
      <c r="E79" s="181" t="s">
        <v>99</v>
      </c>
      <c r="F79" s="181" t="s">
        <v>100</v>
      </c>
      <c r="G79" s="179"/>
      <c r="H79" s="179"/>
      <c r="I79" s="182"/>
      <c r="J79" s="183">
        <f>BK79</f>
        <v>0</v>
      </c>
      <c r="K79" s="179"/>
      <c r="L79" s="184"/>
      <c r="M79" s="185"/>
      <c r="N79" s="186"/>
      <c r="O79" s="186"/>
      <c r="P79" s="187">
        <f>P80+P92+P101+P103</f>
        <v>0</v>
      </c>
      <c r="Q79" s="186"/>
      <c r="R79" s="187">
        <f>R80+R92+R101+R103</f>
        <v>0.046560000000000004</v>
      </c>
      <c r="S79" s="186"/>
      <c r="T79" s="188">
        <f>T80+T92+T101+T103</f>
        <v>0.40012999999999999</v>
      </c>
      <c r="AR79" s="189" t="s">
        <v>74</v>
      </c>
      <c r="AT79" s="190" t="s">
        <v>66</v>
      </c>
      <c r="AU79" s="190" t="s">
        <v>67</v>
      </c>
      <c r="AY79" s="189" t="s">
        <v>101</v>
      </c>
      <c r="BK79" s="191">
        <f>BK80+BK92+BK101+BK103</f>
        <v>0</v>
      </c>
    </row>
    <row r="80" s="10" customFormat="1" ht="22.8" customHeight="1">
      <c r="B80" s="178"/>
      <c r="C80" s="179"/>
      <c r="D80" s="180" t="s">
        <v>66</v>
      </c>
      <c r="E80" s="192" t="s">
        <v>102</v>
      </c>
      <c r="F80" s="192" t="s">
        <v>103</v>
      </c>
      <c r="G80" s="179"/>
      <c r="H80" s="179"/>
      <c r="I80" s="182"/>
      <c r="J80" s="193">
        <f>BK80</f>
        <v>0</v>
      </c>
      <c r="K80" s="179"/>
      <c r="L80" s="184"/>
      <c r="M80" s="185"/>
      <c r="N80" s="186"/>
      <c r="O80" s="186"/>
      <c r="P80" s="187">
        <f>SUM(P81:P91)</f>
        <v>0</v>
      </c>
      <c r="Q80" s="186"/>
      <c r="R80" s="187">
        <f>SUM(R81:R91)</f>
        <v>0.015460000000000002</v>
      </c>
      <c r="S80" s="186"/>
      <c r="T80" s="188">
        <f>SUM(T81:T91)</f>
        <v>0.18725</v>
      </c>
      <c r="AR80" s="189" t="s">
        <v>74</v>
      </c>
      <c r="AT80" s="190" t="s">
        <v>66</v>
      </c>
      <c r="AU80" s="190" t="s">
        <v>72</v>
      </c>
      <c r="AY80" s="189" t="s">
        <v>101</v>
      </c>
      <c r="BK80" s="191">
        <f>SUM(BK81:BK91)</f>
        <v>0</v>
      </c>
    </row>
    <row r="81" s="1" customFormat="1" ht="16.5" customHeight="1">
      <c r="B81" s="33"/>
      <c r="C81" s="194" t="s">
        <v>74</v>
      </c>
      <c r="D81" s="194" t="s">
        <v>104</v>
      </c>
      <c r="E81" s="195" t="s">
        <v>105</v>
      </c>
      <c r="F81" s="196" t="s">
        <v>106</v>
      </c>
      <c r="G81" s="197" t="s">
        <v>107</v>
      </c>
      <c r="H81" s="198">
        <v>10</v>
      </c>
      <c r="I81" s="199"/>
      <c r="J81" s="200">
        <f>ROUND(I81*H81,2)</f>
        <v>0</v>
      </c>
      <c r="K81" s="196" t="s">
        <v>108</v>
      </c>
      <c r="L81" s="38"/>
      <c r="M81" s="201" t="s">
        <v>1</v>
      </c>
      <c r="N81" s="202" t="s">
        <v>38</v>
      </c>
      <c r="O81" s="74"/>
      <c r="P81" s="203">
        <f>O81*H81</f>
        <v>0</v>
      </c>
      <c r="Q81" s="203">
        <v>0</v>
      </c>
      <c r="R81" s="203">
        <f>Q81*H81</f>
        <v>0</v>
      </c>
      <c r="S81" s="203">
        <v>0.014919999999999999</v>
      </c>
      <c r="T81" s="204">
        <f>S81*H81</f>
        <v>0.1492</v>
      </c>
      <c r="AR81" s="12" t="s">
        <v>109</v>
      </c>
      <c r="AT81" s="12" t="s">
        <v>104</v>
      </c>
      <c r="AU81" s="12" t="s">
        <v>74</v>
      </c>
      <c r="AY81" s="12" t="s">
        <v>101</v>
      </c>
      <c r="BE81" s="205">
        <f>IF(N81="základní",J81,0)</f>
        <v>0</v>
      </c>
      <c r="BF81" s="205">
        <f>IF(N81="snížená",J81,0)</f>
        <v>0</v>
      </c>
      <c r="BG81" s="205">
        <f>IF(N81="zákl. přenesená",J81,0)</f>
        <v>0</v>
      </c>
      <c r="BH81" s="205">
        <f>IF(N81="sníž. přenesená",J81,0)</f>
        <v>0</v>
      </c>
      <c r="BI81" s="205">
        <f>IF(N81="nulová",J81,0)</f>
        <v>0</v>
      </c>
      <c r="BJ81" s="12" t="s">
        <v>72</v>
      </c>
      <c r="BK81" s="205">
        <f>ROUND(I81*H81,2)</f>
        <v>0</v>
      </c>
      <c r="BL81" s="12" t="s">
        <v>109</v>
      </c>
      <c r="BM81" s="12" t="s">
        <v>110</v>
      </c>
    </row>
    <row r="82" s="1" customFormat="1" ht="16.5" customHeight="1">
      <c r="B82" s="33"/>
      <c r="C82" s="194" t="s">
        <v>72</v>
      </c>
      <c r="D82" s="194" t="s">
        <v>104</v>
      </c>
      <c r="E82" s="195" t="s">
        <v>111</v>
      </c>
      <c r="F82" s="196" t="s">
        <v>112</v>
      </c>
      <c r="G82" s="197" t="s">
        <v>113</v>
      </c>
      <c r="H82" s="198">
        <v>2</v>
      </c>
      <c r="I82" s="199"/>
      <c r="J82" s="200">
        <f>ROUND(I82*H82,2)</f>
        <v>0</v>
      </c>
      <c r="K82" s="196" t="s">
        <v>108</v>
      </c>
      <c r="L82" s="38"/>
      <c r="M82" s="201" t="s">
        <v>1</v>
      </c>
      <c r="N82" s="202" t="s">
        <v>38</v>
      </c>
      <c r="O82" s="74"/>
      <c r="P82" s="203">
        <f>O82*H82</f>
        <v>0</v>
      </c>
      <c r="Q82" s="203">
        <v>0.0020200000000000001</v>
      </c>
      <c r="R82" s="203">
        <f>Q82*H82</f>
        <v>0.0040400000000000002</v>
      </c>
      <c r="S82" s="203">
        <v>0</v>
      </c>
      <c r="T82" s="204">
        <f>S82*H82</f>
        <v>0</v>
      </c>
      <c r="AR82" s="12" t="s">
        <v>109</v>
      </c>
      <c r="AT82" s="12" t="s">
        <v>104</v>
      </c>
      <c r="AU82" s="12" t="s">
        <v>74</v>
      </c>
      <c r="AY82" s="12" t="s">
        <v>101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2" t="s">
        <v>72</v>
      </c>
      <c r="BK82" s="205">
        <f>ROUND(I82*H82,2)</f>
        <v>0</v>
      </c>
      <c r="BL82" s="12" t="s">
        <v>109</v>
      </c>
      <c r="BM82" s="12" t="s">
        <v>114</v>
      </c>
    </row>
    <row r="83" s="1" customFormat="1" ht="16.5" customHeight="1">
      <c r="B83" s="33"/>
      <c r="C83" s="194" t="s">
        <v>115</v>
      </c>
      <c r="D83" s="194" t="s">
        <v>104</v>
      </c>
      <c r="E83" s="195" t="s">
        <v>116</v>
      </c>
      <c r="F83" s="196" t="s">
        <v>117</v>
      </c>
      <c r="G83" s="197" t="s">
        <v>107</v>
      </c>
      <c r="H83" s="198">
        <v>10</v>
      </c>
      <c r="I83" s="199"/>
      <c r="J83" s="200">
        <f>ROUND(I83*H83,2)</f>
        <v>0</v>
      </c>
      <c r="K83" s="196" t="s">
        <v>108</v>
      </c>
      <c r="L83" s="38"/>
      <c r="M83" s="201" t="s">
        <v>1</v>
      </c>
      <c r="N83" s="202" t="s">
        <v>38</v>
      </c>
      <c r="O83" s="74"/>
      <c r="P83" s="203">
        <f>O83*H83</f>
        <v>0</v>
      </c>
      <c r="Q83" s="203">
        <v>0</v>
      </c>
      <c r="R83" s="203">
        <f>Q83*H83</f>
        <v>0</v>
      </c>
      <c r="S83" s="203">
        <v>0.0020999999999999999</v>
      </c>
      <c r="T83" s="204">
        <f>S83*H83</f>
        <v>0.020999999999999998</v>
      </c>
      <c r="AR83" s="12" t="s">
        <v>109</v>
      </c>
      <c r="AT83" s="12" t="s">
        <v>104</v>
      </c>
      <c r="AU83" s="12" t="s">
        <v>74</v>
      </c>
      <c r="AY83" s="12" t="s">
        <v>101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2" t="s">
        <v>72</v>
      </c>
      <c r="BK83" s="205">
        <f>ROUND(I83*H83,2)</f>
        <v>0</v>
      </c>
      <c r="BL83" s="12" t="s">
        <v>109</v>
      </c>
      <c r="BM83" s="12" t="s">
        <v>118</v>
      </c>
    </row>
    <row r="84" s="1" customFormat="1" ht="16.5" customHeight="1">
      <c r="B84" s="33"/>
      <c r="C84" s="194" t="s">
        <v>119</v>
      </c>
      <c r="D84" s="194" t="s">
        <v>104</v>
      </c>
      <c r="E84" s="195" t="s">
        <v>120</v>
      </c>
      <c r="F84" s="196" t="s">
        <v>121</v>
      </c>
      <c r="G84" s="197" t="s">
        <v>107</v>
      </c>
      <c r="H84" s="198">
        <v>2</v>
      </c>
      <c r="I84" s="199"/>
      <c r="J84" s="200">
        <f>ROUND(I84*H84,2)</f>
        <v>0</v>
      </c>
      <c r="K84" s="196" t="s">
        <v>108</v>
      </c>
      <c r="L84" s="38"/>
      <c r="M84" s="201" t="s">
        <v>1</v>
      </c>
      <c r="N84" s="202" t="s">
        <v>38</v>
      </c>
      <c r="O84" s="74"/>
      <c r="P84" s="203">
        <f>O84*H84</f>
        <v>0</v>
      </c>
      <c r="Q84" s="203">
        <v>0.00059000000000000003</v>
      </c>
      <c r="R84" s="203">
        <f>Q84*H84</f>
        <v>0.0011800000000000001</v>
      </c>
      <c r="S84" s="203">
        <v>0</v>
      </c>
      <c r="T84" s="204">
        <f>S84*H84</f>
        <v>0</v>
      </c>
      <c r="AR84" s="12" t="s">
        <v>109</v>
      </c>
      <c r="AT84" s="12" t="s">
        <v>104</v>
      </c>
      <c r="AU84" s="12" t="s">
        <v>74</v>
      </c>
      <c r="AY84" s="12" t="s">
        <v>101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2" t="s">
        <v>72</v>
      </c>
      <c r="BK84" s="205">
        <f>ROUND(I84*H84,2)</f>
        <v>0</v>
      </c>
      <c r="BL84" s="12" t="s">
        <v>109</v>
      </c>
      <c r="BM84" s="12" t="s">
        <v>122</v>
      </c>
    </row>
    <row r="85" s="1" customFormat="1" ht="16.5" customHeight="1">
      <c r="B85" s="33"/>
      <c r="C85" s="194" t="s">
        <v>123</v>
      </c>
      <c r="D85" s="194" t="s">
        <v>104</v>
      </c>
      <c r="E85" s="195" t="s">
        <v>124</v>
      </c>
      <c r="F85" s="196" t="s">
        <v>125</v>
      </c>
      <c r="G85" s="197" t="s">
        <v>107</v>
      </c>
      <c r="H85" s="198">
        <v>1</v>
      </c>
      <c r="I85" s="199"/>
      <c r="J85" s="200">
        <f>ROUND(I85*H85,2)</f>
        <v>0</v>
      </c>
      <c r="K85" s="196" t="s">
        <v>108</v>
      </c>
      <c r="L85" s="38"/>
      <c r="M85" s="201" t="s">
        <v>1</v>
      </c>
      <c r="N85" s="202" t="s">
        <v>38</v>
      </c>
      <c r="O85" s="74"/>
      <c r="P85" s="203">
        <f>O85*H85</f>
        <v>0</v>
      </c>
      <c r="Q85" s="203">
        <v>0.00035</v>
      </c>
      <c r="R85" s="203">
        <f>Q85*H85</f>
        <v>0.00035</v>
      </c>
      <c r="S85" s="203">
        <v>0</v>
      </c>
      <c r="T85" s="204">
        <f>S85*H85</f>
        <v>0</v>
      </c>
      <c r="AR85" s="12" t="s">
        <v>109</v>
      </c>
      <c r="AT85" s="12" t="s">
        <v>104</v>
      </c>
      <c r="AU85" s="12" t="s">
        <v>74</v>
      </c>
      <c r="AY85" s="12" t="s">
        <v>101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2" t="s">
        <v>72</v>
      </c>
      <c r="BK85" s="205">
        <f>ROUND(I85*H85,2)</f>
        <v>0</v>
      </c>
      <c r="BL85" s="12" t="s">
        <v>109</v>
      </c>
      <c r="BM85" s="12" t="s">
        <v>126</v>
      </c>
    </row>
    <row r="86" s="1" customFormat="1" ht="16.5" customHeight="1">
      <c r="B86" s="33"/>
      <c r="C86" s="194" t="s">
        <v>127</v>
      </c>
      <c r="D86" s="194" t="s">
        <v>104</v>
      </c>
      <c r="E86" s="195" t="s">
        <v>128</v>
      </c>
      <c r="F86" s="196" t="s">
        <v>129</v>
      </c>
      <c r="G86" s="197" t="s">
        <v>107</v>
      </c>
      <c r="H86" s="198">
        <v>5</v>
      </c>
      <c r="I86" s="199"/>
      <c r="J86" s="200">
        <f>ROUND(I86*H86,2)</f>
        <v>0</v>
      </c>
      <c r="K86" s="196" t="s">
        <v>1</v>
      </c>
      <c r="L86" s="38"/>
      <c r="M86" s="201" t="s">
        <v>1</v>
      </c>
      <c r="N86" s="202" t="s">
        <v>38</v>
      </c>
      <c r="O86" s="74"/>
      <c r="P86" s="203">
        <f>O86*H86</f>
        <v>0</v>
      </c>
      <c r="Q86" s="203">
        <v>0.0011299999999999999</v>
      </c>
      <c r="R86" s="203">
        <f>Q86*H86</f>
        <v>0.0056499999999999996</v>
      </c>
      <c r="S86" s="203">
        <v>0</v>
      </c>
      <c r="T86" s="204">
        <f>S86*H86</f>
        <v>0</v>
      </c>
      <c r="AR86" s="12" t="s">
        <v>109</v>
      </c>
      <c r="AT86" s="12" t="s">
        <v>104</v>
      </c>
      <c r="AU86" s="12" t="s">
        <v>74</v>
      </c>
      <c r="AY86" s="12" t="s">
        <v>101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2" t="s">
        <v>72</v>
      </c>
      <c r="BK86" s="205">
        <f>ROUND(I86*H86,2)</f>
        <v>0</v>
      </c>
      <c r="BL86" s="12" t="s">
        <v>109</v>
      </c>
      <c r="BM86" s="12" t="s">
        <v>130</v>
      </c>
    </row>
    <row r="87" s="1" customFormat="1" ht="16.5" customHeight="1">
      <c r="B87" s="33"/>
      <c r="C87" s="194" t="s">
        <v>131</v>
      </c>
      <c r="D87" s="194" t="s">
        <v>104</v>
      </c>
      <c r="E87" s="195" t="s">
        <v>132</v>
      </c>
      <c r="F87" s="196" t="s">
        <v>133</v>
      </c>
      <c r="G87" s="197" t="s">
        <v>113</v>
      </c>
      <c r="H87" s="198">
        <v>1</v>
      </c>
      <c r="I87" s="199"/>
      <c r="J87" s="200">
        <f>ROUND(I87*H87,2)</f>
        <v>0</v>
      </c>
      <c r="K87" s="196" t="s">
        <v>108</v>
      </c>
      <c r="L87" s="38"/>
      <c r="M87" s="201" t="s">
        <v>1</v>
      </c>
      <c r="N87" s="202" t="s">
        <v>38</v>
      </c>
      <c r="O87" s="74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AR87" s="12" t="s">
        <v>109</v>
      </c>
      <c r="AT87" s="12" t="s">
        <v>104</v>
      </c>
      <c r="AU87" s="12" t="s">
        <v>74</v>
      </c>
      <c r="AY87" s="12" t="s">
        <v>101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2" t="s">
        <v>72</v>
      </c>
      <c r="BK87" s="205">
        <f>ROUND(I87*H87,2)</f>
        <v>0</v>
      </c>
      <c r="BL87" s="12" t="s">
        <v>109</v>
      </c>
      <c r="BM87" s="12" t="s">
        <v>134</v>
      </c>
    </row>
    <row r="88" s="1" customFormat="1" ht="16.5" customHeight="1">
      <c r="B88" s="33"/>
      <c r="C88" s="194" t="s">
        <v>135</v>
      </c>
      <c r="D88" s="194" t="s">
        <v>104</v>
      </c>
      <c r="E88" s="195" t="s">
        <v>136</v>
      </c>
      <c r="F88" s="196" t="s">
        <v>137</v>
      </c>
      <c r="G88" s="197" t="s">
        <v>113</v>
      </c>
      <c r="H88" s="198">
        <v>1</v>
      </c>
      <c r="I88" s="199"/>
      <c r="J88" s="200">
        <f>ROUND(I88*H88,2)</f>
        <v>0</v>
      </c>
      <c r="K88" s="196" t="s">
        <v>108</v>
      </c>
      <c r="L88" s="38"/>
      <c r="M88" s="201" t="s">
        <v>1</v>
      </c>
      <c r="N88" s="202" t="s">
        <v>38</v>
      </c>
      <c r="O88" s="74"/>
      <c r="P88" s="203">
        <f>O88*H88</f>
        <v>0</v>
      </c>
      <c r="Q88" s="203">
        <v>0</v>
      </c>
      <c r="R88" s="203">
        <f>Q88*H88</f>
        <v>0</v>
      </c>
      <c r="S88" s="203">
        <v>0.017049999999999999</v>
      </c>
      <c r="T88" s="204">
        <f>S88*H88</f>
        <v>0.017049999999999999</v>
      </c>
      <c r="AR88" s="12" t="s">
        <v>109</v>
      </c>
      <c r="AT88" s="12" t="s">
        <v>104</v>
      </c>
      <c r="AU88" s="12" t="s">
        <v>74</v>
      </c>
      <c r="AY88" s="12" t="s">
        <v>101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2" t="s">
        <v>72</v>
      </c>
      <c r="BK88" s="205">
        <f>ROUND(I88*H88,2)</f>
        <v>0</v>
      </c>
      <c r="BL88" s="12" t="s">
        <v>109</v>
      </c>
      <c r="BM88" s="12" t="s">
        <v>138</v>
      </c>
    </row>
    <row r="89" s="1" customFormat="1" ht="16.5" customHeight="1">
      <c r="B89" s="33"/>
      <c r="C89" s="194" t="s">
        <v>8</v>
      </c>
      <c r="D89" s="194" t="s">
        <v>104</v>
      </c>
      <c r="E89" s="195" t="s">
        <v>139</v>
      </c>
      <c r="F89" s="196" t="s">
        <v>140</v>
      </c>
      <c r="G89" s="197" t="s">
        <v>113</v>
      </c>
      <c r="H89" s="198">
        <v>1</v>
      </c>
      <c r="I89" s="199"/>
      <c r="J89" s="200">
        <f>ROUND(I89*H89,2)</f>
        <v>0</v>
      </c>
      <c r="K89" s="196" t="s">
        <v>1</v>
      </c>
      <c r="L89" s="38"/>
      <c r="M89" s="201" t="s">
        <v>1</v>
      </c>
      <c r="N89" s="202" t="s">
        <v>38</v>
      </c>
      <c r="O89" s="74"/>
      <c r="P89" s="203">
        <f>O89*H89</f>
        <v>0</v>
      </c>
      <c r="Q89" s="203">
        <v>0.0021199999999999999</v>
      </c>
      <c r="R89" s="203">
        <f>Q89*H89</f>
        <v>0.0021199999999999999</v>
      </c>
      <c r="S89" s="203">
        <v>0</v>
      </c>
      <c r="T89" s="204">
        <f>S89*H89</f>
        <v>0</v>
      </c>
      <c r="AR89" s="12" t="s">
        <v>109</v>
      </c>
      <c r="AT89" s="12" t="s">
        <v>104</v>
      </c>
      <c r="AU89" s="12" t="s">
        <v>74</v>
      </c>
      <c r="AY89" s="12" t="s">
        <v>101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2" t="s">
        <v>72</v>
      </c>
      <c r="BK89" s="205">
        <f>ROUND(I89*H89,2)</f>
        <v>0</v>
      </c>
      <c r="BL89" s="12" t="s">
        <v>109</v>
      </c>
      <c r="BM89" s="12" t="s">
        <v>141</v>
      </c>
    </row>
    <row r="90" s="1" customFormat="1" ht="16.5" customHeight="1">
      <c r="B90" s="33"/>
      <c r="C90" s="194" t="s">
        <v>109</v>
      </c>
      <c r="D90" s="194" t="s">
        <v>104</v>
      </c>
      <c r="E90" s="195" t="s">
        <v>142</v>
      </c>
      <c r="F90" s="196" t="s">
        <v>143</v>
      </c>
      <c r="G90" s="197" t="s">
        <v>113</v>
      </c>
      <c r="H90" s="198">
        <v>1</v>
      </c>
      <c r="I90" s="199"/>
      <c r="J90" s="200">
        <f>ROUND(I90*H90,2)</f>
        <v>0</v>
      </c>
      <c r="K90" s="196" t="s">
        <v>1</v>
      </c>
      <c r="L90" s="38"/>
      <c r="M90" s="201" t="s">
        <v>1</v>
      </c>
      <c r="N90" s="202" t="s">
        <v>38</v>
      </c>
      <c r="O90" s="74"/>
      <c r="P90" s="203">
        <f>O90*H90</f>
        <v>0</v>
      </c>
      <c r="Q90" s="203">
        <v>0.0021199999999999999</v>
      </c>
      <c r="R90" s="203">
        <f>Q90*H90</f>
        <v>0.0021199999999999999</v>
      </c>
      <c r="S90" s="203">
        <v>0</v>
      </c>
      <c r="T90" s="204">
        <f>S90*H90</f>
        <v>0</v>
      </c>
      <c r="AR90" s="12" t="s">
        <v>109</v>
      </c>
      <c r="AT90" s="12" t="s">
        <v>104</v>
      </c>
      <c r="AU90" s="12" t="s">
        <v>74</v>
      </c>
      <c r="AY90" s="12" t="s">
        <v>101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2" t="s">
        <v>72</v>
      </c>
      <c r="BK90" s="205">
        <f>ROUND(I90*H90,2)</f>
        <v>0</v>
      </c>
      <c r="BL90" s="12" t="s">
        <v>109</v>
      </c>
      <c r="BM90" s="12" t="s">
        <v>144</v>
      </c>
    </row>
    <row r="91" s="1" customFormat="1" ht="16.5" customHeight="1">
      <c r="B91" s="33"/>
      <c r="C91" s="194" t="s">
        <v>145</v>
      </c>
      <c r="D91" s="194" t="s">
        <v>104</v>
      </c>
      <c r="E91" s="195" t="s">
        <v>146</v>
      </c>
      <c r="F91" s="196" t="s">
        <v>147</v>
      </c>
      <c r="G91" s="197" t="s">
        <v>148</v>
      </c>
      <c r="H91" s="198">
        <v>0.014999999999999999</v>
      </c>
      <c r="I91" s="199"/>
      <c r="J91" s="200">
        <f>ROUND(I91*H91,2)</f>
        <v>0</v>
      </c>
      <c r="K91" s="196" t="s">
        <v>108</v>
      </c>
      <c r="L91" s="38"/>
      <c r="M91" s="201" t="s">
        <v>1</v>
      </c>
      <c r="N91" s="202" t="s">
        <v>38</v>
      </c>
      <c r="O91" s="74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AR91" s="12" t="s">
        <v>109</v>
      </c>
      <c r="AT91" s="12" t="s">
        <v>104</v>
      </c>
      <c r="AU91" s="12" t="s">
        <v>74</v>
      </c>
      <c r="AY91" s="12" t="s">
        <v>101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2" t="s">
        <v>72</v>
      </c>
      <c r="BK91" s="205">
        <f>ROUND(I91*H91,2)</f>
        <v>0</v>
      </c>
      <c r="BL91" s="12" t="s">
        <v>109</v>
      </c>
      <c r="BM91" s="12" t="s">
        <v>149</v>
      </c>
    </row>
    <row r="92" s="10" customFormat="1" ht="22.8" customHeight="1">
      <c r="B92" s="178"/>
      <c r="C92" s="179"/>
      <c r="D92" s="180" t="s">
        <v>66</v>
      </c>
      <c r="E92" s="192" t="s">
        <v>150</v>
      </c>
      <c r="F92" s="192" t="s">
        <v>151</v>
      </c>
      <c r="G92" s="179"/>
      <c r="H92" s="179"/>
      <c r="I92" s="182"/>
      <c r="J92" s="193">
        <f>BK92</f>
        <v>0</v>
      </c>
      <c r="K92" s="179"/>
      <c r="L92" s="184"/>
      <c r="M92" s="185"/>
      <c r="N92" s="186"/>
      <c r="O92" s="186"/>
      <c r="P92" s="187">
        <f>SUM(P93:P100)</f>
        <v>0</v>
      </c>
      <c r="Q92" s="186"/>
      <c r="R92" s="187">
        <f>SUM(R93:R100)</f>
        <v>0.0052299999999999994</v>
      </c>
      <c r="S92" s="186"/>
      <c r="T92" s="188">
        <f>SUM(T93:T100)</f>
        <v>0.031949999999999999</v>
      </c>
      <c r="AR92" s="189" t="s">
        <v>74</v>
      </c>
      <c r="AT92" s="190" t="s">
        <v>66</v>
      </c>
      <c r="AU92" s="190" t="s">
        <v>72</v>
      </c>
      <c r="AY92" s="189" t="s">
        <v>101</v>
      </c>
      <c r="BK92" s="191">
        <f>SUM(BK93:BK100)</f>
        <v>0</v>
      </c>
    </row>
    <row r="93" s="1" customFormat="1" ht="16.5" customHeight="1">
      <c r="B93" s="33"/>
      <c r="C93" s="194" t="s">
        <v>152</v>
      </c>
      <c r="D93" s="194" t="s">
        <v>104</v>
      </c>
      <c r="E93" s="195" t="s">
        <v>153</v>
      </c>
      <c r="F93" s="196" t="s">
        <v>154</v>
      </c>
      <c r="G93" s="197" t="s">
        <v>107</v>
      </c>
      <c r="H93" s="198">
        <v>15</v>
      </c>
      <c r="I93" s="199"/>
      <c r="J93" s="200">
        <f>ROUND(I93*H93,2)</f>
        <v>0</v>
      </c>
      <c r="K93" s="196" t="s">
        <v>108</v>
      </c>
      <c r="L93" s="38"/>
      <c r="M93" s="201" t="s">
        <v>1</v>
      </c>
      <c r="N93" s="202" t="s">
        <v>38</v>
      </c>
      <c r="O93" s="74"/>
      <c r="P93" s="203">
        <f>O93*H93</f>
        <v>0</v>
      </c>
      <c r="Q93" s="203">
        <v>0</v>
      </c>
      <c r="R93" s="203">
        <f>Q93*H93</f>
        <v>0</v>
      </c>
      <c r="S93" s="203">
        <v>0.0021299999999999999</v>
      </c>
      <c r="T93" s="204">
        <f>S93*H93</f>
        <v>0.031949999999999999</v>
      </c>
      <c r="AR93" s="12" t="s">
        <v>109</v>
      </c>
      <c r="AT93" s="12" t="s">
        <v>104</v>
      </c>
      <c r="AU93" s="12" t="s">
        <v>74</v>
      </c>
      <c r="AY93" s="12" t="s">
        <v>101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2" t="s">
        <v>72</v>
      </c>
      <c r="BK93" s="205">
        <f>ROUND(I93*H93,2)</f>
        <v>0</v>
      </c>
      <c r="BL93" s="12" t="s">
        <v>109</v>
      </c>
      <c r="BM93" s="12" t="s">
        <v>155</v>
      </c>
    </row>
    <row r="94" s="1" customFormat="1" ht="16.5" customHeight="1">
      <c r="B94" s="33"/>
      <c r="C94" s="194" t="s">
        <v>156</v>
      </c>
      <c r="D94" s="194" t="s">
        <v>104</v>
      </c>
      <c r="E94" s="195" t="s">
        <v>157</v>
      </c>
      <c r="F94" s="196" t="s">
        <v>158</v>
      </c>
      <c r="G94" s="197" t="s">
        <v>107</v>
      </c>
      <c r="H94" s="198">
        <v>5</v>
      </c>
      <c r="I94" s="199"/>
      <c r="J94" s="200">
        <f>ROUND(I94*H94,2)</f>
        <v>0</v>
      </c>
      <c r="K94" s="196" t="s">
        <v>108</v>
      </c>
      <c r="L94" s="38"/>
      <c r="M94" s="201" t="s">
        <v>1</v>
      </c>
      <c r="N94" s="202" t="s">
        <v>38</v>
      </c>
      <c r="O94" s="74"/>
      <c r="P94" s="203">
        <f>O94*H94</f>
        <v>0</v>
      </c>
      <c r="Q94" s="203">
        <v>0.00077999999999999999</v>
      </c>
      <c r="R94" s="203">
        <f>Q94*H94</f>
        <v>0.0038999999999999998</v>
      </c>
      <c r="S94" s="203">
        <v>0</v>
      </c>
      <c r="T94" s="204">
        <f>S94*H94</f>
        <v>0</v>
      </c>
      <c r="AR94" s="12" t="s">
        <v>109</v>
      </c>
      <c r="AT94" s="12" t="s">
        <v>104</v>
      </c>
      <c r="AU94" s="12" t="s">
        <v>74</v>
      </c>
      <c r="AY94" s="12" t="s">
        <v>101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2" t="s">
        <v>72</v>
      </c>
      <c r="BK94" s="205">
        <f>ROUND(I94*H94,2)</f>
        <v>0</v>
      </c>
      <c r="BL94" s="12" t="s">
        <v>109</v>
      </c>
      <c r="BM94" s="12" t="s">
        <v>159</v>
      </c>
    </row>
    <row r="95" s="1" customFormat="1" ht="16.5" customHeight="1">
      <c r="B95" s="33"/>
      <c r="C95" s="194" t="s">
        <v>7</v>
      </c>
      <c r="D95" s="194" t="s">
        <v>104</v>
      </c>
      <c r="E95" s="195" t="s">
        <v>160</v>
      </c>
      <c r="F95" s="196" t="s">
        <v>161</v>
      </c>
      <c r="G95" s="197" t="s">
        <v>107</v>
      </c>
      <c r="H95" s="198">
        <v>5</v>
      </c>
      <c r="I95" s="199"/>
      <c r="J95" s="200">
        <f>ROUND(I95*H95,2)</f>
        <v>0</v>
      </c>
      <c r="K95" s="196" t="s">
        <v>108</v>
      </c>
      <c r="L95" s="38"/>
      <c r="M95" s="201" t="s">
        <v>1</v>
      </c>
      <c r="N95" s="202" t="s">
        <v>38</v>
      </c>
      <c r="O95" s="74"/>
      <c r="P95" s="203">
        <f>O95*H95</f>
        <v>0</v>
      </c>
      <c r="Q95" s="203">
        <v>4.0000000000000003E-05</v>
      </c>
      <c r="R95" s="203">
        <f>Q95*H95</f>
        <v>0.00020000000000000001</v>
      </c>
      <c r="S95" s="203">
        <v>0</v>
      </c>
      <c r="T95" s="204">
        <f>S95*H95</f>
        <v>0</v>
      </c>
      <c r="AR95" s="12" t="s">
        <v>109</v>
      </c>
      <c r="AT95" s="12" t="s">
        <v>104</v>
      </c>
      <c r="AU95" s="12" t="s">
        <v>74</v>
      </c>
      <c r="AY95" s="12" t="s">
        <v>101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2" t="s">
        <v>72</v>
      </c>
      <c r="BK95" s="205">
        <f>ROUND(I95*H95,2)</f>
        <v>0</v>
      </c>
      <c r="BL95" s="12" t="s">
        <v>109</v>
      </c>
      <c r="BM95" s="12" t="s">
        <v>162</v>
      </c>
    </row>
    <row r="96" s="1" customFormat="1" ht="16.5" customHeight="1">
      <c r="B96" s="33"/>
      <c r="C96" s="194" t="s">
        <v>163</v>
      </c>
      <c r="D96" s="194" t="s">
        <v>104</v>
      </c>
      <c r="E96" s="195" t="s">
        <v>164</v>
      </c>
      <c r="F96" s="196" t="s">
        <v>165</v>
      </c>
      <c r="G96" s="197" t="s">
        <v>113</v>
      </c>
      <c r="H96" s="198">
        <v>1</v>
      </c>
      <c r="I96" s="199"/>
      <c r="J96" s="200">
        <f>ROUND(I96*H96,2)</f>
        <v>0</v>
      </c>
      <c r="K96" s="196" t="s">
        <v>108</v>
      </c>
      <c r="L96" s="38"/>
      <c r="M96" s="201" t="s">
        <v>1</v>
      </c>
      <c r="N96" s="202" t="s">
        <v>38</v>
      </c>
      <c r="O96" s="74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AR96" s="12" t="s">
        <v>109</v>
      </c>
      <c r="AT96" s="12" t="s">
        <v>104</v>
      </c>
      <c r="AU96" s="12" t="s">
        <v>74</v>
      </c>
      <c r="AY96" s="12" t="s">
        <v>101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2" t="s">
        <v>72</v>
      </c>
      <c r="BK96" s="205">
        <f>ROUND(I96*H96,2)</f>
        <v>0</v>
      </c>
      <c r="BL96" s="12" t="s">
        <v>109</v>
      </c>
      <c r="BM96" s="12" t="s">
        <v>166</v>
      </c>
    </row>
    <row r="97" s="1" customFormat="1" ht="16.5" customHeight="1">
      <c r="B97" s="33"/>
      <c r="C97" s="194" t="s">
        <v>167</v>
      </c>
      <c r="D97" s="194" t="s">
        <v>104</v>
      </c>
      <c r="E97" s="195" t="s">
        <v>168</v>
      </c>
      <c r="F97" s="196" t="s">
        <v>169</v>
      </c>
      <c r="G97" s="197" t="s">
        <v>113</v>
      </c>
      <c r="H97" s="198">
        <v>1</v>
      </c>
      <c r="I97" s="199"/>
      <c r="J97" s="200">
        <f>ROUND(I97*H97,2)</f>
        <v>0</v>
      </c>
      <c r="K97" s="196" t="s">
        <v>108</v>
      </c>
      <c r="L97" s="38"/>
      <c r="M97" s="201" t="s">
        <v>1</v>
      </c>
      <c r="N97" s="202" t="s">
        <v>38</v>
      </c>
      <c r="O97" s="74"/>
      <c r="P97" s="203">
        <f>O97*H97</f>
        <v>0</v>
      </c>
      <c r="Q97" s="203">
        <v>0.00012999999999999999</v>
      </c>
      <c r="R97" s="203">
        <f>Q97*H97</f>
        <v>0.00012999999999999999</v>
      </c>
      <c r="S97" s="203">
        <v>0</v>
      </c>
      <c r="T97" s="204">
        <f>S97*H97</f>
        <v>0</v>
      </c>
      <c r="AR97" s="12" t="s">
        <v>109</v>
      </c>
      <c r="AT97" s="12" t="s">
        <v>104</v>
      </c>
      <c r="AU97" s="12" t="s">
        <v>74</v>
      </c>
      <c r="AY97" s="12" t="s">
        <v>101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2" t="s">
        <v>72</v>
      </c>
      <c r="BK97" s="205">
        <f>ROUND(I97*H97,2)</f>
        <v>0</v>
      </c>
      <c r="BL97" s="12" t="s">
        <v>109</v>
      </c>
      <c r="BM97" s="12" t="s">
        <v>170</v>
      </c>
    </row>
    <row r="98" s="1" customFormat="1" ht="16.5" customHeight="1">
      <c r="B98" s="33"/>
      <c r="C98" s="194" t="s">
        <v>171</v>
      </c>
      <c r="D98" s="194" t="s">
        <v>104</v>
      </c>
      <c r="E98" s="195" t="s">
        <v>172</v>
      </c>
      <c r="F98" s="196" t="s">
        <v>173</v>
      </c>
      <c r="G98" s="197" t="s">
        <v>107</v>
      </c>
      <c r="H98" s="198">
        <v>5</v>
      </c>
      <c r="I98" s="199"/>
      <c r="J98" s="200">
        <f>ROUND(I98*H98,2)</f>
        <v>0</v>
      </c>
      <c r="K98" s="196" t="s">
        <v>108</v>
      </c>
      <c r="L98" s="38"/>
      <c r="M98" s="201" t="s">
        <v>1</v>
      </c>
      <c r="N98" s="202" t="s">
        <v>38</v>
      </c>
      <c r="O98" s="74"/>
      <c r="P98" s="203">
        <f>O98*H98</f>
        <v>0</v>
      </c>
      <c r="Q98" s="203">
        <v>0.00019000000000000001</v>
      </c>
      <c r="R98" s="203">
        <f>Q98*H98</f>
        <v>0.00095000000000000011</v>
      </c>
      <c r="S98" s="203">
        <v>0</v>
      </c>
      <c r="T98" s="204">
        <f>S98*H98</f>
        <v>0</v>
      </c>
      <c r="AR98" s="12" t="s">
        <v>109</v>
      </c>
      <c r="AT98" s="12" t="s">
        <v>104</v>
      </c>
      <c r="AU98" s="12" t="s">
        <v>74</v>
      </c>
      <c r="AY98" s="12" t="s">
        <v>101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2" t="s">
        <v>72</v>
      </c>
      <c r="BK98" s="205">
        <f>ROUND(I98*H98,2)</f>
        <v>0</v>
      </c>
      <c r="BL98" s="12" t="s">
        <v>109</v>
      </c>
      <c r="BM98" s="12" t="s">
        <v>174</v>
      </c>
    </row>
    <row r="99" s="1" customFormat="1" ht="16.5" customHeight="1">
      <c r="B99" s="33"/>
      <c r="C99" s="194" t="s">
        <v>175</v>
      </c>
      <c r="D99" s="194" t="s">
        <v>104</v>
      </c>
      <c r="E99" s="195" t="s">
        <v>176</v>
      </c>
      <c r="F99" s="196" t="s">
        <v>177</v>
      </c>
      <c r="G99" s="197" t="s">
        <v>107</v>
      </c>
      <c r="H99" s="198">
        <v>5</v>
      </c>
      <c r="I99" s="199"/>
      <c r="J99" s="200">
        <f>ROUND(I99*H99,2)</f>
        <v>0</v>
      </c>
      <c r="K99" s="196" t="s">
        <v>108</v>
      </c>
      <c r="L99" s="38"/>
      <c r="M99" s="201" t="s">
        <v>1</v>
      </c>
      <c r="N99" s="202" t="s">
        <v>38</v>
      </c>
      <c r="O99" s="74"/>
      <c r="P99" s="203">
        <f>O99*H99</f>
        <v>0</v>
      </c>
      <c r="Q99" s="203">
        <v>1.0000000000000001E-05</v>
      </c>
      <c r="R99" s="203">
        <f>Q99*H99</f>
        <v>5.0000000000000002E-05</v>
      </c>
      <c r="S99" s="203">
        <v>0</v>
      </c>
      <c r="T99" s="204">
        <f>S99*H99</f>
        <v>0</v>
      </c>
      <c r="AR99" s="12" t="s">
        <v>109</v>
      </c>
      <c r="AT99" s="12" t="s">
        <v>104</v>
      </c>
      <c r="AU99" s="12" t="s">
        <v>74</v>
      </c>
      <c r="AY99" s="12" t="s">
        <v>101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2" t="s">
        <v>72</v>
      </c>
      <c r="BK99" s="205">
        <f>ROUND(I99*H99,2)</f>
        <v>0</v>
      </c>
      <c r="BL99" s="12" t="s">
        <v>109</v>
      </c>
      <c r="BM99" s="12" t="s">
        <v>178</v>
      </c>
    </row>
    <row r="100" s="1" customFormat="1" ht="16.5" customHeight="1">
      <c r="B100" s="33"/>
      <c r="C100" s="194" t="s">
        <v>179</v>
      </c>
      <c r="D100" s="194" t="s">
        <v>104</v>
      </c>
      <c r="E100" s="195" t="s">
        <v>180</v>
      </c>
      <c r="F100" s="196" t="s">
        <v>181</v>
      </c>
      <c r="G100" s="197" t="s">
        <v>148</v>
      </c>
      <c r="H100" s="198">
        <v>0.0050000000000000001</v>
      </c>
      <c r="I100" s="199"/>
      <c r="J100" s="200">
        <f>ROUND(I100*H100,2)</f>
        <v>0</v>
      </c>
      <c r="K100" s="196" t="s">
        <v>108</v>
      </c>
      <c r="L100" s="38"/>
      <c r="M100" s="201" t="s">
        <v>1</v>
      </c>
      <c r="N100" s="202" t="s">
        <v>38</v>
      </c>
      <c r="O100" s="74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AR100" s="12" t="s">
        <v>109</v>
      </c>
      <c r="AT100" s="12" t="s">
        <v>104</v>
      </c>
      <c r="AU100" s="12" t="s">
        <v>74</v>
      </c>
      <c r="AY100" s="12" t="s">
        <v>101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2" t="s">
        <v>72</v>
      </c>
      <c r="BK100" s="205">
        <f>ROUND(I100*H100,2)</f>
        <v>0</v>
      </c>
      <c r="BL100" s="12" t="s">
        <v>109</v>
      </c>
      <c r="BM100" s="12" t="s">
        <v>182</v>
      </c>
    </row>
    <row r="101" s="10" customFormat="1" ht="22.8" customHeight="1">
      <c r="B101" s="178"/>
      <c r="C101" s="179"/>
      <c r="D101" s="180" t="s">
        <v>66</v>
      </c>
      <c r="E101" s="192" t="s">
        <v>183</v>
      </c>
      <c r="F101" s="192" t="s">
        <v>184</v>
      </c>
      <c r="G101" s="179"/>
      <c r="H101" s="179"/>
      <c r="I101" s="182"/>
      <c r="J101" s="193">
        <f>BK101</f>
        <v>0</v>
      </c>
      <c r="K101" s="179"/>
      <c r="L101" s="184"/>
      <c r="M101" s="185"/>
      <c r="N101" s="186"/>
      <c r="O101" s="186"/>
      <c r="P101" s="187">
        <f>P102</f>
        <v>0</v>
      </c>
      <c r="Q101" s="186"/>
      <c r="R101" s="187">
        <f>R102</f>
        <v>0.0011000000000000001</v>
      </c>
      <c r="S101" s="186"/>
      <c r="T101" s="188">
        <f>T102</f>
        <v>0.021499999999999998</v>
      </c>
      <c r="AR101" s="189" t="s">
        <v>74</v>
      </c>
      <c r="AT101" s="190" t="s">
        <v>66</v>
      </c>
      <c r="AU101" s="190" t="s">
        <v>72</v>
      </c>
      <c r="AY101" s="189" t="s">
        <v>101</v>
      </c>
      <c r="BK101" s="191">
        <f>BK102</f>
        <v>0</v>
      </c>
    </row>
    <row r="102" s="1" customFormat="1" ht="16.5" customHeight="1">
      <c r="B102" s="33"/>
      <c r="C102" s="194" t="s">
        <v>185</v>
      </c>
      <c r="D102" s="194" t="s">
        <v>104</v>
      </c>
      <c r="E102" s="195" t="s">
        <v>186</v>
      </c>
      <c r="F102" s="196" t="s">
        <v>187</v>
      </c>
      <c r="G102" s="197" t="s">
        <v>107</v>
      </c>
      <c r="H102" s="198">
        <v>10</v>
      </c>
      <c r="I102" s="199"/>
      <c r="J102" s="200">
        <f>ROUND(I102*H102,2)</f>
        <v>0</v>
      </c>
      <c r="K102" s="196" t="s">
        <v>108</v>
      </c>
      <c r="L102" s="38"/>
      <c r="M102" s="201" t="s">
        <v>1</v>
      </c>
      <c r="N102" s="202" t="s">
        <v>38</v>
      </c>
      <c r="O102" s="74"/>
      <c r="P102" s="203">
        <f>O102*H102</f>
        <v>0</v>
      </c>
      <c r="Q102" s="203">
        <v>0.00011</v>
      </c>
      <c r="R102" s="203">
        <f>Q102*H102</f>
        <v>0.0011000000000000001</v>
      </c>
      <c r="S102" s="203">
        <v>0.00215</v>
      </c>
      <c r="T102" s="204">
        <f>S102*H102</f>
        <v>0.021499999999999998</v>
      </c>
      <c r="AR102" s="12" t="s">
        <v>109</v>
      </c>
      <c r="AT102" s="12" t="s">
        <v>104</v>
      </c>
      <c r="AU102" s="12" t="s">
        <v>74</v>
      </c>
      <c r="AY102" s="12" t="s">
        <v>101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2" t="s">
        <v>72</v>
      </c>
      <c r="BK102" s="205">
        <f>ROUND(I102*H102,2)</f>
        <v>0</v>
      </c>
      <c r="BL102" s="12" t="s">
        <v>109</v>
      </c>
      <c r="BM102" s="12" t="s">
        <v>188</v>
      </c>
    </row>
    <row r="103" s="10" customFormat="1" ht="22.8" customHeight="1">
      <c r="B103" s="178"/>
      <c r="C103" s="179"/>
      <c r="D103" s="180" t="s">
        <v>66</v>
      </c>
      <c r="E103" s="192" t="s">
        <v>189</v>
      </c>
      <c r="F103" s="192" t="s">
        <v>190</v>
      </c>
      <c r="G103" s="179"/>
      <c r="H103" s="179"/>
      <c r="I103" s="182"/>
      <c r="J103" s="193">
        <f>BK103</f>
        <v>0</v>
      </c>
      <c r="K103" s="179"/>
      <c r="L103" s="184"/>
      <c r="M103" s="185"/>
      <c r="N103" s="186"/>
      <c r="O103" s="186"/>
      <c r="P103" s="187">
        <f>SUM(P104:P114)</f>
        <v>0</v>
      </c>
      <c r="Q103" s="186"/>
      <c r="R103" s="187">
        <f>SUM(R104:R114)</f>
        <v>0.02477</v>
      </c>
      <c r="S103" s="186"/>
      <c r="T103" s="188">
        <f>SUM(T104:T114)</f>
        <v>0.15942999999999999</v>
      </c>
      <c r="AR103" s="189" t="s">
        <v>74</v>
      </c>
      <c r="AT103" s="190" t="s">
        <v>66</v>
      </c>
      <c r="AU103" s="190" t="s">
        <v>72</v>
      </c>
      <c r="AY103" s="189" t="s">
        <v>101</v>
      </c>
      <c r="BK103" s="191">
        <f>SUM(BK104:BK114)</f>
        <v>0</v>
      </c>
    </row>
    <row r="104" s="1" customFormat="1" ht="16.5" customHeight="1">
      <c r="B104" s="33"/>
      <c r="C104" s="194" t="s">
        <v>191</v>
      </c>
      <c r="D104" s="194" t="s">
        <v>104</v>
      </c>
      <c r="E104" s="195" t="s">
        <v>192</v>
      </c>
      <c r="F104" s="196" t="s">
        <v>193</v>
      </c>
      <c r="G104" s="197" t="s">
        <v>194</v>
      </c>
      <c r="H104" s="198">
        <v>1</v>
      </c>
      <c r="I104" s="199"/>
      <c r="J104" s="200">
        <f>ROUND(I104*H104,2)</f>
        <v>0</v>
      </c>
      <c r="K104" s="196" t="s">
        <v>108</v>
      </c>
      <c r="L104" s="38"/>
      <c r="M104" s="201" t="s">
        <v>1</v>
      </c>
      <c r="N104" s="202" t="s">
        <v>38</v>
      </c>
      <c r="O104" s="74"/>
      <c r="P104" s="203">
        <f>O104*H104</f>
        <v>0</v>
      </c>
      <c r="Q104" s="203">
        <v>0</v>
      </c>
      <c r="R104" s="203">
        <f>Q104*H104</f>
        <v>0</v>
      </c>
      <c r="S104" s="203">
        <v>0.034200000000000001</v>
      </c>
      <c r="T104" s="204">
        <f>S104*H104</f>
        <v>0.034200000000000001</v>
      </c>
      <c r="AR104" s="12" t="s">
        <v>109</v>
      </c>
      <c r="AT104" s="12" t="s">
        <v>104</v>
      </c>
      <c r="AU104" s="12" t="s">
        <v>74</v>
      </c>
      <c r="AY104" s="12" t="s">
        <v>101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2" t="s">
        <v>72</v>
      </c>
      <c r="BK104" s="205">
        <f>ROUND(I104*H104,2)</f>
        <v>0</v>
      </c>
      <c r="BL104" s="12" t="s">
        <v>109</v>
      </c>
      <c r="BM104" s="12" t="s">
        <v>195</v>
      </c>
    </row>
    <row r="105" s="1" customFormat="1" ht="16.5" customHeight="1">
      <c r="B105" s="33"/>
      <c r="C105" s="194" t="s">
        <v>196</v>
      </c>
      <c r="D105" s="194" t="s">
        <v>104</v>
      </c>
      <c r="E105" s="195" t="s">
        <v>197</v>
      </c>
      <c r="F105" s="196" t="s">
        <v>198</v>
      </c>
      <c r="G105" s="197" t="s">
        <v>194</v>
      </c>
      <c r="H105" s="198">
        <v>1</v>
      </c>
      <c r="I105" s="199"/>
      <c r="J105" s="200">
        <f>ROUND(I105*H105,2)</f>
        <v>0</v>
      </c>
      <c r="K105" s="196" t="s">
        <v>108</v>
      </c>
      <c r="L105" s="38"/>
      <c r="M105" s="201" t="s">
        <v>1</v>
      </c>
      <c r="N105" s="202" t="s">
        <v>38</v>
      </c>
      <c r="O105" s="74"/>
      <c r="P105" s="203">
        <f>O105*H105</f>
        <v>0</v>
      </c>
      <c r="Q105" s="203">
        <v>0</v>
      </c>
      <c r="R105" s="203">
        <f>Q105*H105</f>
        <v>0</v>
      </c>
      <c r="S105" s="203">
        <v>0.019460000000000002</v>
      </c>
      <c r="T105" s="204">
        <f>S105*H105</f>
        <v>0.019460000000000002</v>
      </c>
      <c r="AR105" s="12" t="s">
        <v>109</v>
      </c>
      <c r="AT105" s="12" t="s">
        <v>104</v>
      </c>
      <c r="AU105" s="12" t="s">
        <v>74</v>
      </c>
      <c r="AY105" s="12" t="s">
        <v>101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2" t="s">
        <v>72</v>
      </c>
      <c r="BK105" s="205">
        <f>ROUND(I105*H105,2)</f>
        <v>0</v>
      </c>
      <c r="BL105" s="12" t="s">
        <v>109</v>
      </c>
      <c r="BM105" s="12" t="s">
        <v>199</v>
      </c>
    </row>
    <row r="106" s="1" customFormat="1" ht="16.5" customHeight="1">
      <c r="B106" s="33"/>
      <c r="C106" s="194" t="s">
        <v>200</v>
      </c>
      <c r="D106" s="194" t="s">
        <v>104</v>
      </c>
      <c r="E106" s="195" t="s">
        <v>201</v>
      </c>
      <c r="F106" s="196" t="s">
        <v>202</v>
      </c>
      <c r="G106" s="197" t="s">
        <v>194</v>
      </c>
      <c r="H106" s="198">
        <v>1</v>
      </c>
      <c r="I106" s="199"/>
      <c r="J106" s="200">
        <f>ROUND(I106*H106,2)</f>
        <v>0</v>
      </c>
      <c r="K106" s="196" t="s">
        <v>108</v>
      </c>
      <c r="L106" s="38"/>
      <c r="M106" s="201" t="s">
        <v>1</v>
      </c>
      <c r="N106" s="202" t="s">
        <v>38</v>
      </c>
      <c r="O106" s="74"/>
      <c r="P106" s="203">
        <f>O106*H106</f>
        <v>0</v>
      </c>
      <c r="Q106" s="203">
        <v>0.01197</v>
      </c>
      <c r="R106" s="203">
        <f>Q106*H106</f>
        <v>0.01197</v>
      </c>
      <c r="S106" s="203">
        <v>0</v>
      </c>
      <c r="T106" s="204">
        <f>S106*H106</f>
        <v>0</v>
      </c>
      <c r="AR106" s="12" t="s">
        <v>109</v>
      </c>
      <c r="AT106" s="12" t="s">
        <v>104</v>
      </c>
      <c r="AU106" s="12" t="s">
        <v>74</v>
      </c>
      <c r="AY106" s="12" t="s">
        <v>101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2" t="s">
        <v>72</v>
      </c>
      <c r="BK106" s="205">
        <f>ROUND(I106*H106,2)</f>
        <v>0</v>
      </c>
      <c r="BL106" s="12" t="s">
        <v>109</v>
      </c>
      <c r="BM106" s="12" t="s">
        <v>203</v>
      </c>
    </row>
    <row r="107" s="1" customFormat="1" ht="16.5" customHeight="1">
      <c r="B107" s="33"/>
      <c r="C107" s="194" t="s">
        <v>204</v>
      </c>
      <c r="D107" s="194" t="s">
        <v>104</v>
      </c>
      <c r="E107" s="195" t="s">
        <v>205</v>
      </c>
      <c r="F107" s="196" t="s">
        <v>206</v>
      </c>
      <c r="G107" s="197" t="s">
        <v>194</v>
      </c>
      <c r="H107" s="198">
        <v>1</v>
      </c>
      <c r="I107" s="199"/>
      <c r="J107" s="200">
        <f>ROUND(I107*H107,2)</f>
        <v>0</v>
      </c>
      <c r="K107" s="196" t="s">
        <v>108</v>
      </c>
      <c r="L107" s="38"/>
      <c r="M107" s="201" t="s">
        <v>1</v>
      </c>
      <c r="N107" s="202" t="s">
        <v>38</v>
      </c>
      <c r="O107" s="74"/>
      <c r="P107" s="203">
        <f>O107*H107</f>
        <v>0</v>
      </c>
      <c r="Q107" s="203">
        <v>0</v>
      </c>
      <c r="R107" s="203">
        <f>Q107*H107</f>
        <v>0</v>
      </c>
      <c r="S107" s="203">
        <v>0.095100000000000004</v>
      </c>
      <c r="T107" s="204">
        <f>S107*H107</f>
        <v>0.095100000000000004</v>
      </c>
      <c r="AR107" s="12" t="s">
        <v>109</v>
      </c>
      <c r="AT107" s="12" t="s">
        <v>104</v>
      </c>
      <c r="AU107" s="12" t="s">
        <v>74</v>
      </c>
      <c r="AY107" s="12" t="s">
        <v>101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2" t="s">
        <v>72</v>
      </c>
      <c r="BK107" s="205">
        <f>ROUND(I107*H107,2)</f>
        <v>0</v>
      </c>
      <c r="BL107" s="12" t="s">
        <v>109</v>
      </c>
      <c r="BM107" s="12" t="s">
        <v>207</v>
      </c>
    </row>
    <row r="108" s="1" customFormat="1" ht="16.5" customHeight="1">
      <c r="B108" s="33"/>
      <c r="C108" s="194" t="s">
        <v>208</v>
      </c>
      <c r="D108" s="194" t="s">
        <v>104</v>
      </c>
      <c r="E108" s="195" t="s">
        <v>209</v>
      </c>
      <c r="F108" s="196" t="s">
        <v>210</v>
      </c>
      <c r="G108" s="197" t="s">
        <v>194</v>
      </c>
      <c r="H108" s="198">
        <v>1</v>
      </c>
      <c r="I108" s="199"/>
      <c r="J108" s="200">
        <f>ROUND(I108*H108,2)</f>
        <v>0</v>
      </c>
      <c r="K108" s="196" t="s">
        <v>108</v>
      </c>
      <c r="L108" s="38"/>
      <c r="M108" s="201" t="s">
        <v>1</v>
      </c>
      <c r="N108" s="202" t="s">
        <v>38</v>
      </c>
      <c r="O108" s="74"/>
      <c r="P108" s="203">
        <f>O108*H108</f>
        <v>0</v>
      </c>
      <c r="Q108" s="203">
        <v>0</v>
      </c>
      <c r="R108" s="203">
        <f>Q108*H108</f>
        <v>0</v>
      </c>
      <c r="S108" s="203">
        <v>0.0091999999999999998</v>
      </c>
      <c r="T108" s="204">
        <f>S108*H108</f>
        <v>0.0091999999999999998</v>
      </c>
      <c r="AR108" s="12" t="s">
        <v>109</v>
      </c>
      <c r="AT108" s="12" t="s">
        <v>104</v>
      </c>
      <c r="AU108" s="12" t="s">
        <v>74</v>
      </c>
      <c r="AY108" s="12" t="s">
        <v>101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2" t="s">
        <v>72</v>
      </c>
      <c r="BK108" s="205">
        <f>ROUND(I108*H108,2)</f>
        <v>0</v>
      </c>
      <c r="BL108" s="12" t="s">
        <v>109</v>
      </c>
      <c r="BM108" s="12" t="s">
        <v>211</v>
      </c>
    </row>
    <row r="109" s="1" customFormat="1" ht="16.5" customHeight="1">
      <c r="B109" s="33"/>
      <c r="C109" s="194" t="s">
        <v>212</v>
      </c>
      <c r="D109" s="194" t="s">
        <v>104</v>
      </c>
      <c r="E109" s="195" t="s">
        <v>213</v>
      </c>
      <c r="F109" s="196" t="s">
        <v>214</v>
      </c>
      <c r="G109" s="197" t="s">
        <v>194</v>
      </c>
      <c r="H109" s="198">
        <v>1</v>
      </c>
      <c r="I109" s="199"/>
      <c r="J109" s="200">
        <f>ROUND(I109*H109,2)</f>
        <v>0</v>
      </c>
      <c r="K109" s="196" t="s">
        <v>108</v>
      </c>
      <c r="L109" s="38"/>
      <c r="M109" s="201" t="s">
        <v>1</v>
      </c>
      <c r="N109" s="202" t="s">
        <v>38</v>
      </c>
      <c r="O109" s="74"/>
      <c r="P109" s="203">
        <f>O109*H109</f>
        <v>0</v>
      </c>
      <c r="Q109" s="203">
        <v>0.010659999999999999</v>
      </c>
      <c r="R109" s="203">
        <f>Q109*H109</f>
        <v>0.010659999999999999</v>
      </c>
      <c r="S109" s="203">
        <v>0</v>
      </c>
      <c r="T109" s="204">
        <f>S109*H109</f>
        <v>0</v>
      </c>
      <c r="AR109" s="12" t="s">
        <v>109</v>
      </c>
      <c r="AT109" s="12" t="s">
        <v>104</v>
      </c>
      <c r="AU109" s="12" t="s">
        <v>74</v>
      </c>
      <c r="AY109" s="12" t="s">
        <v>101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2" t="s">
        <v>72</v>
      </c>
      <c r="BK109" s="205">
        <f>ROUND(I109*H109,2)</f>
        <v>0</v>
      </c>
      <c r="BL109" s="12" t="s">
        <v>109</v>
      </c>
      <c r="BM109" s="12" t="s">
        <v>215</v>
      </c>
    </row>
    <row r="110" s="1" customFormat="1" ht="16.5" customHeight="1">
      <c r="B110" s="33"/>
      <c r="C110" s="194" t="s">
        <v>216</v>
      </c>
      <c r="D110" s="194" t="s">
        <v>104</v>
      </c>
      <c r="E110" s="195" t="s">
        <v>217</v>
      </c>
      <c r="F110" s="196" t="s">
        <v>218</v>
      </c>
      <c r="G110" s="197" t="s">
        <v>148</v>
      </c>
      <c r="H110" s="198">
        <v>0.40000000000000002</v>
      </c>
      <c r="I110" s="199"/>
      <c r="J110" s="200">
        <f>ROUND(I110*H110,2)</f>
        <v>0</v>
      </c>
      <c r="K110" s="196" t="s">
        <v>108</v>
      </c>
      <c r="L110" s="38"/>
      <c r="M110" s="201" t="s">
        <v>1</v>
      </c>
      <c r="N110" s="202" t="s">
        <v>38</v>
      </c>
      <c r="O110" s="74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AR110" s="12" t="s">
        <v>109</v>
      </c>
      <c r="AT110" s="12" t="s">
        <v>104</v>
      </c>
      <c r="AU110" s="12" t="s">
        <v>74</v>
      </c>
      <c r="AY110" s="12" t="s">
        <v>101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2" t="s">
        <v>72</v>
      </c>
      <c r="BK110" s="205">
        <f>ROUND(I110*H110,2)</f>
        <v>0</v>
      </c>
      <c r="BL110" s="12" t="s">
        <v>109</v>
      </c>
      <c r="BM110" s="12" t="s">
        <v>219</v>
      </c>
    </row>
    <row r="111" s="1" customFormat="1" ht="16.5" customHeight="1">
      <c r="B111" s="33"/>
      <c r="C111" s="194" t="s">
        <v>220</v>
      </c>
      <c r="D111" s="194" t="s">
        <v>104</v>
      </c>
      <c r="E111" s="195" t="s">
        <v>221</v>
      </c>
      <c r="F111" s="196" t="s">
        <v>222</v>
      </c>
      <c r="G111" s="197" t="s">
        <v>113</v>
      </c>
      <c r="H111" s="198">
        <v>3</v>
      </c>
      <c r="I111" s="199"/>
      <c r="J111" s="200">
        <f>ROUND(I111*H111,2)</f>
        <v>0</v>
      </c>
      <c r="K111" s="196" t="s">
        <v>108</v>
      </c>
      <c r="L111" s="38"/>
      <c r="M111" s="201" t="s">
        <v>1</v>
      </c>
      <c r="N111" s="202" t="s">
        <v>38</v>
      </c>
      <c r="O111" s="74"/>
      <c r="P111" s="203">
        <f>O111*H111</f>
        <v>0</v>
      </c>
      <c r="Q111" s="203">
        <v>0</v>
      </c>
      <c r="R111" s="203">
        <f>Q111*H111</f>
        <v>0</v>
      </c>
      <c r="S111" s="203">
        <v>0.00048999999999999998</v>
      </c>
      <c r="T111" s="204">
        <f>S111*H111</f>
        <v>0.00147</v>
      </c>
      <c r="AR111" s="12" t="s">
        <v>109</v>
      </c>
      <c r="AT111" s="12" t="s">
        <v>104</v>
      </c>
      <c r="AU111" s="12" t="s">
        <v>74</v>
      </c>
      <c r="AY111" s="12" t="s">
        <v>101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2" t="s">
        <v>72</v>
      </c>
      <c r="BK111" s="205">
        <f>ROUND(I111*H111,2)</f>
        <v>0</v>
      </c>
      <c r="BL111" s="12" t="s">
        <v>109</v>
      </c>
      <c r="BM111" s="12" t="s">
        <v>223</v>
      </c>
    </row>
    <row r="112" s="1" customFormat="1" ht="16.5" customHeight="1">
      <c r="B112" s="33"/>
      <c r="C112" s="194" t="s">
        <v>224</v>
      </c>
      <c r="D112" s="194" t="s">
        <v>104</v>
      </c>
      <c r="E112" s="195" t="s">
        <v>225</v>
      </c>
      <c r="F112" s="196" t="s">
        <v>226</v>
      </c>
      <c r="G112" s="197" t="s">
        <v>194</v>
      </c>
      <c r="H112" s="198">
        <v>1</v>
      </c>
      <c r="I112" s="199"/>
      <c r="J112" s="200">
        <f>ROUND(I112*H112,2)</f>
        <v>0</v>
      </c>
      <c r="K112" s="196" t="s">
        <v>108</v>
      </c>
      <c r="L112" s="38"/>
      <c r="M112" s="201" t="s">
        <v>1</v>
      </c>
      <c r="N112" s="202" t="s">
        <v>38</v>
      </c>
      <c r="O112" s="74"/>
      <c r="P112" s="203">
        <f>O112*H112</f>
        <v>0</v>
      </c>
      <c r="Q112" s="203">
        <v>0.00029999999999999997</v>
      </c>
      <c r="R112" s="203">
        <f>Q112*H112</f>
        <v>0.00029999999999999997</v>
      </c>
      <c r="S112" s="203">
        <v>0</v>
      </c>
      <c r="T112" s="204">
        <f>S112*H112</f>
        <v>0</v>
      </c>
      <c r="AR112" s="12" t="s">
        <v>109</v>
      </c>
      <c r="AT112" s="12" t="s">
        <v>104</v>
      </c>
      <c r="AU112" s="12" t="s">
        <v>74</v>
      </c>
      <c r="AY112" s="12" t="s">
        <v>101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2" t="s">
        <v>72</v>
      </c>
      <c r="BK112" s="205">
        <f>ROUND(I112*H112,2)</f>
        <v>0</v>
      </c>
      <c r="BL112" s="12" t="s">
        <v>109</v>
      </c>
      <c r="BM112" s="12" t="s">
        <v>227</v>
      </c>
    </row>
    <row r="113" s="1" customFormat="1" ht="16.5" customHeight="1">
      <c r="B113" s="33"/>
      <c r="C113" s="194" t="s">
        <v>228</v>
      </c>
      <c r="D113" s="194" t="s">
        <v>104</v>
      </c>
      <c r="E113" s="195" t="s">
        <v>229</v>
      </c>
      <c r="F113" s="196" t="s">
        <v>230</v>
      </c>
      <c r="G113" s="197" t="s">
        <v>194</v>
      </c>
      <c r="H113" s="198">
        <v>1</v>
      </c>
      <c r="I113" s="199"/>
      <c r="J113" s="200">
        <f>ROUND(I113*H113,2)</f>
        <v>0</v>
      </c>
      <c r="K113" s="196" t="s">
        <v>1</v>
      </c>
      <c r="L113" s="38"/>
      <c r="M113" s="201" t="s">
        <v>1</v>
      </c>
      <c r="N113" s="202" t="s">
        <v>38</v>
      </c>
      <c r="O113" s="74"/>
      <c r="P113" s="203">
        <f>O113*H113</f>
        <v>0</v>
      </c>
      <c r="Q113" s="203">
        <v>0.0018400000000000001</v>
      </c>
      <c r="R113" s="203">
        <f>Q113*H113</f>
        <v>0.0018400000000000001</v>
      </c>
      <c r="S113" s="203">
        <v>0</v>
      </c>
      <c r="T113" s="204">
        <f>S113*H113</f>
        <v>0</v>
      </c>
      <c r="AR113" s="12" t="s">
        <v>109</v>
      </c>
      <c r="AT113" s="12" t="s">
        <v>104</v>
      </c>
      <c r="AU113" s="12" t="s">
        <v>74</v>
      </c>
      <c r="AY113" s="12" t="s">
        <v>101</v>
      </c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2" t="s">
        <v>72</v>
      </c>
      <c r="BK113" s="205">
        <f>ROUND(I113*H113,2)</f>
        <v>0</v>
      </c>
      <c r="BL113" s="12" t="s">
        <v>109</v>
      </c>
      <c r="BM113" s="12" t="s">
        <v>231</v>
      </c>
    </row>
    <row r="114" s="1" customFormat="1" ht="16.5" customHeight="1">
      <c r="B114" s="33"/>
      <c r="C114" s="194" t="s">
        <v>232</v>
      </c>
      <c r="D114" s="194" t="s">
        <v>104</v>
      </c>
      <c r="E114" s="195" t="s">
        <v>233</v>
      </c>
      <c r="F114" s="196" t="s">
        <v>234</v>
      </c>
      <c r="G114" s="197" t="s">
        <v>148</v>
      </c>
      <c r="H114" s="198">
        <v>0.025000000000000001</v>
      </c>
      <c r="I114" s="199"/>
      <c r="J114" s="200">
        <f>ROUND(I114*H114,2)</f>
        <v>0</v>
      </c>
      <c r="K114" s="196" t="s">
        <v>108</v>
      </c>
      <c r="L114" s="38"/>
      <c r="M114" s="206" t="s">
        <v>1</v>
      </c>
      <c r="N114" s="207" t="s">
        <v>38</v>
      </c>
      <c r="O114" s="208"/>
      <c r="P114" s="209">
        <f>O114*H114</f>
        <v>0</v>
      </c>
      <c r="Q114" s="209">
        <v>0</v>
      </c>
      <c r="R114" s="209">
        <f>Q114*H114</f>
        <v>0</v>
      </c>
      <c r="S114" s="209">
        <v>0</v>
      </c>
      <c r="T114" s="210">
        <f>S114*H114</f>
        <v>0</v>
      </c>
      <c r="AR114" s="12" t="s">
        <v>109</v>
      </c>
      <c r="AT114" s="12" t="s">
        <v>104</v>
      </c>
      <c r="AU114" s="12" t="s">
        <v>74</v>
      </c>
      <c r="AY114" s="12" t="s">
        <v>101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2" t="s">
        <v>72</v>
      </c>
      <c r="BK114" s="205">
        <f>ROUND(I114*H114,2)</f>
        <v>0</v>
      </c>
      <c r="BL114" s="12" t="s">
        <v>109</v>
      </c>
      <c r="BM114" s="12" t="s">
        <v>235</v>
      </c>
    </row>
    <row r="115" s="1" customFormat="1" ht="6.96" customHeight="1">
      <c r="B115" s="52"/>
      <c r="C115" s="53"/>
      <c r="D115" s="53"/>
      <c r="E115" s="53"/>
      <c r="F115" s="53"/>
      <c r="G115" s="53"/>
      <c r="H115" s="53"/>
      <c r="I115" s="144"/>
      <c r="J115" s="53"/>
      <c r="K115" s="53"/>
      <c r="L115" s="38"/>
    </row>
  </sheetData>
  <sheetProtection sheet="1" autoFilter="0" formatColumns="0" formatRows="0" objects="1" scenarios="1" spinCount="100000" saltValue="o2hgDMjVa2t/0g9ka2/2Z4j29uYYFiNcaY2VK3/5JpfCx+Um/aLLobhrCi1RuUZx4neEoqdpDhrrVHtangrnVw==" hashValue="l1Zwi9GQ6b3yTf4pkRh7MD7SFlHBPzWTfADP0pxEbR5tqoKDcCAALH2DmD9WG/CTa6XUQa0ijDYb+jQ3aO/7Xg==" algorithmName="SHA-512" password="CC35"/>
  <autoFilter ref="C77:K114"/>
  <mergeCells count="6">
    <mergeCell ref="E7:H7"/>
    <mergeCell ref="E16:H16"/>
    <mergeCell ref="E25:H25"/>
    <mergeCell ref="E46:H46"/>
    <mergeCell ref="E70:H7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Michal-PC\Michal</dc:creator>
  <cp:lastModifiedBy>Michal-PC\Michal</cp:lastModifiedBy>
  <dcterms:created xsi:type="dcterms:W3CDTF">2020-01-15T09:28:28Z</dcterms:created>
  <dcterms:modified xsi:type="dcterms:W3CDTF">2020-01-15T09:28:29Z</dcterms:modified>
</cp:coreProperties>
</file>